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Murali/My.Files.Personal/Career/Jobs Applied. 2012/VC. Flagship/To Paul/"/>
    </mc:Choice>
  </mc:AlternateContent>
  <bookViews>
    <workbookView xWindow="0" yWindow="460" windowWidth="25600" windowHeight="17440" tabRatio="500"/>
  </bookViews>
  <sheets>
    <sheet name="Cover" sheetId="15" r:id="rId1"/>
    <sheet name="Dashboard" sheetId="16" r:id="rId2"/>
    <sheet name="Analysis_Base Case" sheetId="12" r:id="rId3"/>
    <sheet name="Monte Carlo Simulation" sheetId="21" r:id="rId4"/>
    <sheet name="Distribution Plots" sheetId="22" r:id="rId5"/>
  </sheets>
  <externalReferences>
    <externalReference r:id="rId6"/>
  </externalReferences>
  <definedNames>
    <definedName name="Cabinet_Inventory">'[1]Speaker production'!$H$8</definedName>
    <definedName name="Components_inventory">'[1]Speaker production'!$H$10</definedName>
    <definedName name="Labor_available">'[1]Speaker production'!$H$9</definedName>
    <definedName name="_xlnm.Print_Area" localSheetId="2">'Analysis_Base Case'!$B$1:$N$187</definedName>
    <definedName name="_xlnm.Print_Area" localSheetId="3">'Monte Carlo Simulation'!$B$1:$N$187</definedName>
  </definedNames>
  <calcPr calcId="150000" iterate="1" iterateCount="5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12" l="1"/>
  <c r="E43" i="12"/>
  <c r="E42" i="12"/>
  <c r="F33" i="16"/>
  <c r="F34" i="16"/>
  <c r="Z10" i="22"/>
  <c r="Z9" i="22"/>
  <c r="B1" i="22"/>
  <c r="C1" i="22"/>
  <c r="D1" i="22"/>
  <c r="E1" i="22"/>
  <c r="F1" i="22"/>
  <c r="G1" i="22"/>
  <c r="H1" i="22"/>
  <c r="I1" i="22"/>
  <c r="J1" i="22"/>
  <c r="K1" i="22"/>
  <c r="L1" i="22"/>
  <c r="M1" i="22"/>
  <c r="N1" i="22"/>
  <c r="F5" i="21"/>
  <c r="G5" i="21"/>
  <c r="D124" i="21"/>
  <c r="F6" i="21"/>
  <c r="G6" i="21"/>
  <c r="E124" i="21"/>
  <c r="E123" i="21"/>
  <c r="D123" i="21"/>
  <c r="F65" i="21"/>
  <c r="G65" i="21"/>
  <c r="H65" i="21"/>
  <c r="I65" i="21"/>
  <c r="J65" i="21"/>
  <c r="K65" i="21"/>
  <c r="L65" i="21"/>
  <c r="M65" i="21"/>
  <c r="N65" i="21"/>
  <c r="O65" i="21"/>
  <c r="P65" i="21"/>
  <c r="Q65" i="21"/>
  <c r="R65" i="21"/>
  <c r="S65" i="21"/>
  <c r="T65" i="21"/>
  <c r="U65" i="21"/>
  <c r="V65" i="21"/>
  <c r="W65" i="21"/>
  <c r="E65" i="21"/>
  <c r="P6" i="21"/>
  <c r="D6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V65" i="12"/>
  <c r="W65" i="12"/>
  <c r="E65" i="12"/>
  <c r="W34" i="22"/>
  <c r="W35" i="22"/>
  <c r="W36" i="22"/>
  <c r="W37" i="22"/>
  <c r="W38" i="22"/>
  <c r="W39" i="22"/>
  <c r="W40" i="22"/>
  <c r="W41" i="22"/>
  <c r="W42" i="22"/>
  <c r="W43" i="22"/>
  <c r="W44" i="22"/>
  <c r="W45" i="22"/>
  <c r="W46" i="22"/>
  <c r="W47" i="22"/>
  <c r="W48" i="22"/>
  <c r="W49" i="22"/>
  <c r="W50" i="22"/>
  <c r="W51" i="22"/>
  <c r="W52" i="22"/>
  <c r="W53" i="22"/>
  <c r="W54" i="22"/>
  <c r="W55" i="22"/>
  <c r="W56" i="22"/>
  <c r="W57" i="22"/>
  <c r="W58" i="22"/>
  <c r="W59" i="22"/>
  <c r="W60" i="22"/>
  <c r="W61" i="22"/>
  <c r="W62" i="22"/>
  <c r="W63" i="22"/>
  <c r="W64" i="22"/>
  <c r="W65" i="22"/>
  <c r="S3" i="22"/>
  <c r="S4" i="22"/>
  <c r="S5" i="22"/>
  <c r="S6" i="22"/>
  <c r="S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S48" i="22"/>
  <c r="S49" i="22"/>
  <c r="S50" i="22"/>
  <c r="S51" i="22"/>
  <c r="S52" i="22"/>
  <c r="S53" i="22"/>
  <c r="S54" i="22"/>
  <c r="S55" i="22"/>
  <c r="S56" i="22"/>
  <c r="S57" i="22"/>
  <c r="S58" i="22"/>
  <c r="S59" i="22"/>
  <c r="S60" i="22"/>
  <c r="S61" i="22"/>
  <c r="S62" i="22"/>
  <c r="S63" i="22"/>
  <c r="S64" i="22"/>
  <c r="S65" i="22"/>
  <c r="S66" i="22"/>
  <c r="S67" i="22"/>
  <c r="S68" i="22"/>
  <c r="S69" i="22"/>
  <c r="S70" i="22"/>
  <c r="S71" i="22"/>
  <c r="S72" i="22"/>
  <c r="S73" i="22"/>
  <c r="S74" i="22"/>
  <c r="S75" i="22"/>
  <c r="S76" i="22"/>
  <c r="S77" i="22"/>
  <c r="S78" i="22"/>
  <c r="S79" i="22"/>
  <c r="S80" i="22"/>
  <c r="S81" i="22"/>
  <c r="S82" i="22"/>
  <c r="S83" i="22"/>
  <c r="S84" i="22"/>
  <c r="S85" i="22"/>
  <c r="S86" i="22"/>
  <c r="S87" i="22"/>
  <c r="S88" i="22"/>
  <c r="S89" i="22"/>
  <c r="S90" i="22"/>
  <c r="S91" i="22"/>
  <c r="S92" i="22"/>
  <c r="S93" i="22"/>
  <c r="S94" i="22"/>
  <c r="S95" i="22"/>
  <c r="S96" i="22"/>
  <c r="S97" i="22"/>
  <c r="S98" i="22"/>
  <c r="S99" i="22"/>
  <c r="S100" i="22"/>
  <c r="S101" i="22"/>
  <c r="D8" i="12"/>
  <c r="C62" i="12"/>
  <c r="D20" i="12"/>
  <c r="P20" i="12"/>
  <c r="P35" i="12"/>
  <c r="D21" i="12"/>
  <c r="P21" i="12"/>
  <c r="P36" i="12"/>
  <c r="D22" i="12"/>
  <c r="P22" i="12"/>
  <c r="P37" i="12"/>
  <c r="D23" i="21"/>
  <c r="D23" i="12"/>
  <c r="P23" i="12"/>
  <c r="P38" i="12"/>
  <c r="D24" i="21"/>
  <c r="D24" i="12"/>
  <c r="P24" i="12"/>
  <c r="P39" i="12"/>
  <c r="P40" i="12"/>
  <c r="D66" i="12"/>
  <c r="D5" i="12"/>
  <c r="D64" i="12"/>
  <c r="D67" i="12"/>
  <c r="D68" i="12"/>
  <c r="D10" i="12"/>
  <c r="D76" i="12"/>
  <c r="D80" i="12"/>
  <c r="D81" i="12"/>
  <c r="D82" i="12"/>
  <c r="D69" i="12"/>
  <c r="D70" i="12"/>
  <c r="D109" i="12"/>
  <c r="D87" i="12"/>
  <c r="D88" i="12"/>
  <c r="D36" i="12"/>
  <c r="C78" i="12"/>
  <c r="D78" i="12"/>
  <c r="D37" i="21"/>
  <c r="D37" i="12"/>
  <c r="C79" i="12"/>
  <c r="D79" i="12"/>
  <c r="D83" i="12"/>
  <c r="D84" i="12"/>
  <c r="D85" i="12"/>
  <c r="D86" i="12"/>
  <c r="D90" i="12"/>
  <c r="D110" i="12"/>
  <c r="D112" i="12"/>
  <c r="D113" i="12"/>
  <c r="D96" i="12"/>
  <c r="D28" i="12"/>
  <c r="C101" i="12"/>
  <c r="D107" i="12"/>
  <c r="D114" i="12"/>
  <c r="D51" i="12"/>
  <c r="C97" i="12"/>
  <c r="D117" i="12"/>
  <c r="D116" i="12"/>
  <c r="E66" i="12"/>
  <c r="E64" i="12"/>
  <c r="E67" i="12"/>
  <c r="E68" i="12"/>
  <c r="E76" i="12"/>
  <c r="D38" i="12"/>
  <c r="D14" i="21"/>
  <c r="D14" i="12"/>
  <c r="C80" i="12"/>
  <c r="E80" i="12"/>
  <c r="E81" i="12"/>
  <c r="E82" i="12"/>
  <c r="E69" i="12"/>
  <c r="E70" i="12"/>
  <c r="E109" i="12"/>
  <c r="E87" i="12"/>
  <c r="E88" i="12"/>
  <c r="E78" i="12"/>
  <c r="E79" i="12"/>
  <c r="E83" i="12"/>
  <c r="D42" i="12"/>
  <c r="C84" i="12"/>
  <c r="E84" i="12"/>
  <c r="E85" i="12"/>
  <c r="E86" i="12"/>
  <c r="E90" i="12"/>
  <c r="E110" i="12"/>
  <c r="E112" i="12"/>
  <c r="E113" i="12"/>
  <c r="E96" i="12"/>
  <c r="D29" i="12"/>
  <c r="C102" i="12"/>
  <c r="E107" i="12"/>
  <c r="E114" i="12"/>
  <c r="E117" i="12"/>
  <c r="E116" i="12"/>
  <c r="F66" i="12"/>
  <c r="F64" i="12"/>
  <c r="F67" i="12"/>
  <c r="F68" i="12"/>
  <c r="F76" i="12"/>
  <c r="F80" i="12"/>
  <c r="D39" i="12"/>
  <c r="D15" i="21"/>
  <c r="D15" i="12"/>
  <c r="C81" i="12"/>
  <c r="F81" i="12"/>
  <c r="F82" i="12"/>
  <c r="F69" i="12"/>
  <c r="F70" i="12"/>
  <c r="F109" i="12"/>
  <c r="F87" i="12"/>
  <c r="F88" i="12"/>
  <c r="F78" i="12"/>
  <c r="F79" i="12"/>
  <c r="F83" i="12"/>
  <c r="F84" i="12"/>
  <c r="D43" i="12"/>
  <c r="C85" i="12"/>
  <c r="F85" i="12"/>
  <c r="F86" i="12"/>
  <c r="F90" i="12"/>
  <c r="F110" i="12"/>
  <c r="F112" i="12"/>
  <c r="F113" i="12"/>
  <c r="F96" i="12"/>
  <c r="D30" i="12"/>
  <c r="C103" i="12"/>
  <c r="F107" i="12"/>
  <c r="F114" i="12"/>
  <c r="F117" i="12"/>
  <c r="F116" i="12"/>
  <c r="G66" i="12"/>
  <c r="G64" i="12"/>
  <c r="G67" i="12"/>
  <c r="G68" i="12"/>
  <c r="G76" i="12"/>
  <c r="G80" i="12"/>
  <c r="G81" i="12"/>
  <c r="G82" i="12"/>
  <c r="G69" i="12"/>
  <c r="G70" i="12"/>
  <c r="G109" i="12"/>
  <c r="G87" i="12"/>
  <c r="G88" i="12"/>
  <c r="G78" i="12"/>
  <c r="G79" i="12"/>
  <c r="G83" i="12"/>
  <c r="G84" i="12"/>
  <c r="G85" i="12"/>
  <c r="G86" i="12"/>
  <c r="G90" i="12"/>
  <c r="G110" i="12"/>
  <c r="G112" i="12"/>
  <c r="G113" i="12"/>
  <c r="G96" i="12"/>
  <c r="G107" i="12"/>
  <c r="G114" i="12"/>
  <c r="G117" i="12"/>
  <c r="G116" i="12"/>
  <c r="H66" i="12"/>
  <c r="H64" i="12"/>
  <c r="H67" i="12"/>
  <c r="H68" i="12"/>
  <c r="H76" i="12"/>
  <c r="H80" i="12"/>
  <c r="H81" i="12"/>
  <c r="H82" i="12"/>
  <c r="H69" i="12"/>
  <c r="H70" i="12"/>
  <c r="H109" i="12"/>
  <c r="H87" i="12"/>
  <c r="H88" i="12"/>
  <c r="H78" i="12"/>
  <c r="H79" i="12"/>
  <c r="D41" i="12"/>
  <c r="C83" i="12"/>
  <c r="H83" i="12"/>
  <c r="H84" i="12"/>
  <c r="H85" i="12"/>
  <c r="H86" i="12"/>
  <c r="H90" i="12"/>
  <c r="H110" i="12"/>
  <c r="H112" i="12"/>
  <c r="H113" i="12"/>
  <c r="H96" i="12"/>
  <c r="D31" i="12"/>
  <c r="C104" i="12"/>
  <c r="D32" i="12"/>
  <c r="C105" i="12"/>
  <c r="H107" i="12"/>
  <c r="H114" i="12"/>
  <c r="H117" i="12"/>
  <c r="H116" i="12"/>
  <c r="D9" i="12"/>
  <c r="P9" i="12"/>
  <c r="D7" i="12"/>
  <c r="P7" i="12"/>
  <c r="I66" i="12"/>
  <c r="I64" i="12"/>
  <c r="I67" i="12"/>
  <c r="I68" i="12"/>
  <c r="I76" i="12"/>
  <c r="I80" i="12"/>
  <c r="I81" i="12"/>
  <c r="I82" i="12"/>
  <c r="I69" i="12"/>
  <c r="I70" i="12"/>
  <c r="I109" i="12"/>
  <c r="D45" i="12"/>
  <c r="C87" i="12"/>
  <c r="I87" i="12"/>
  <c r="D49" i="12"/>
  <c r="C88" i="12"/>
  <c r="I88" i="12"/>
  <c r="I78" i="12"/>
  <c r="I79" i="12"/>
  <c r="I83" i="12"/>
  <c r="I84" i="12"/>
  <c r="I85" i="12"/>
  <c r="I86" i="12"/>
  <c r="I90" i="12"/>
  <c r="I110" i="12"/>
  <c r="I112" i="12"/>
  <c r="D50" i="12"/>
  <c r="C98" i="12"/>
  <c r="I113" i="12"/>
  <c r="I96" i="12"/>
  <c r="I107" i="12"/>
  <c r="I114" i="12"/>
  <c r="I117" i="12"/>
  <c r="I116" i="12"/>
  <c r="J66" i="12"/>
  <c r="J64" i="12"/>
  <c r="J67" i="12"/>
  <c r="J68" i="12"/>
  <c r="J76" i="12"/>
  <c r="J80" i="12"/>
  <c r="J81" i="12"/>
  <c r="J82" i="12"/>
  <c r="J69" i="12"/>
  <c r="J70" i="12"/>
  <c r="J109" i="12"/>
  <c r="J87" i="12"/>
  <c r="J88" i="12"/>
  <c r="J78" i="12"/>
  <c r="J79" i="12"/>
  <c r="J83" i="12"/>
  <c r="J84" i="12"/>
  <c r="J85" i="12"/>
  <c r="J86" i="12"/>
  <c r="J90" i="12"/>
  <c r="J110" i="12"/>
  <c r="J112" i="12"/>
  <c r="J113" i="12"/>
  <c r="J96" i="12"/>
  <c r="J107" i="12"/>
  <c r="J114" i="12"/>
  <c r="J117" i="12"/>
  <c r="J116" i="12"/>
  <c r="K66" i="12"/>
  <c r="K64" i="12"/>
  <c r="K67" i="12"/>
  <c r="K68" i="12"/>
  <c r="K76" i="12"/>
  <c r="K80" i="12"/>
  <c r="K81" i="12"/>
  <c r="K82" i="12"/>
  <c r="K69" i="12"/>
  <c r="K70" i="12"/>
  <c r="K109" i="12"/>
  <c r="K87" i="12"/>
  <c r="K88" i="12"/>
  <c r="K78" i="12"/>
  <c r="K79" i="12"/>
  <c r="K83" i="12"/>
  <c r="K84" i="12"/>
  <c r="K85" i="12"/>
  <c r="K86" i="12"/>
  <c r="K90" i="12"/>
  <c r="K110" i="12"/>
  <c r="K112" i="12"/>
  <c r="K113" i="12"/>
  <c r="K96" i="12"/>
  <c r="K107" i="12"/>
  <c r="K114" i="12"/>
  <c r="K117" i="12"/>
  <c r="K116" i="12"/>
  <c r="L66" i="12"/>
  <c r="L64" i="12"/>
  <c r="L67" i="12"/>
  <c r="L68" i="12"/>
  <c r="L76" i="12"/>
  <c r="L80" i="12"/>
  <c r="L81" i="12"/>
  <c r="L82" i="12"/>
  <c r="L69" i="12"/>
  <c r="L70" i="12"/>
  <c r="L109" i="12"/>
  <c r="L87" i="12"/>
  <c r="L88" i="12"/>
  <c r="L78" i="12"/>
  <c r="L79" i="12"/>
  <c r="L83" i="12"/>
  <c r="L84" i="12"/>
  <c r="L85" i="12"/>
  <c r="L86" i="12"/>
  <c r="L90" i="12"/>
  <c r="L110" i="12"/>
  <c r="L112" i="12"/>
  <c r="L113" i="12"/>
  <c r="L96" i="12"/>
  <c r="L107" i="12"/>
  <c r="L114" i="12"/>
  <c r="L117" i="12"/>
  <c r="L116" i="12"/>
  <c r="M66" i="12"/>
  <c r="M64" i="12"/>
  <c r="M67" i="12"/>
  <c r="M68" i="12"/>
  <c r="M76" i="12"/>
  <c r="M80" i="12"/>
  <c r="M81" i="12"/>
  <c r="M82" i="12"/>
  <c r="M69" i="12"/>
  <c r="M70" i="12"/>
  <c r="M109" i="12"/>
  <c r="M87" i="12"/>
  <c r="M88" i="12"/>
  <c r="M78" i="12"/>
  <c r="M79" i="12"/>
  <c r="M83" i="12"/>
  <c r="M84" i="12"/>
  <c r="M85" i="12"/>
  <c r="M86" i="12"/>
  <c r="M90" i="12"/>
  <c r="M110" i="12"/>
  <c r="M112" i="12"/>
  <c r="M113" i="12"/>
  <c r="M96" i="12"/>
  <c r="M107" i="12"/>
  <c r="M114" i="12"/>
  <c r="M117" i="12"/>
  <c r="M116" i="12"/>
  <c r="N66" i="12"/>
  <c r="N64" i="12"/>
  <c r="N67" i="12"/>
  <c r="N68" i="12"/>
  <c r="N76" i="12"/>
  <c r="N80" i="12"/>
  <c r="N81" i="12"/>
  <c r="N82" i="12"/>
  <c r="N69" i="12"/>
  <c r="N70" i="12"/>
  <c r="N109" i="12"/>
  <c r="N87" i="12"/>
  <c r="N88" i="12"/>
  <c r="N78" i="12"/>
  <c r="N79" i="12"/>
  <c r="N83" i="12"/>
  <c r="N84" i="12"/>
  <c r="N85" i="12"/>
  <c r="N86" i="12"/>
  <c r="N90" i="12"/>
  <c r="N110" i="12"/>
  <c r="N112" i="12"/>
  <c r="N113" i="12"/>
  <c r="N96" i="12"/>
  <c r="N107" i="12"/>
  <c r="N114" i="12"/>
  <c r="N117" i="12"/>
  <c r="N116" i="12"/>
  <c r="O66" i="12"/>
  <c r="O64" i="12"/>
  <c r="O67" i="12"/>
  <c r="O68" i="12"/>
  <c r="O76" i="12"/>
  <c r="O80" i="12"/>
  <c r="O81" i="12"/>
  <c r="O82" i="12"/>
  <c r="O69" i="12"/>
  <c r="O70" i="12"/>
  <c r="O109" i="12"/>
  <c r="O87" i="12"/>
  <c r="O88" i="12"/>
  <c r="O78" i="12"/>
  <c r="O79" i="12"/>
  <c r="O83" i="12"/>
  <c r="O84" i="12"/>
  <c r="O85" i="12"/>
  <c r="O86" i="12"/>
  <c r="O90" i="12"/>
  <c r="O110" i="12"/>
  <c r="O112" i="12"/>
  <c r="O113" i="12"/>
  <c r="O96" i="12"/>
  <c r="O107" i="12"/>
  <c r="O114" i="12"/>
  <c r="O117" i="12"/>
  <c r="O116" i="12"/>
  <c r="P66" i="12"/>
  <c r="P64" i="12"/>
  <c r="P67" i="12"/>
  <c r="P68" i="12"/>
  <c r="P76" i="12"/>
  <c r="P80" i="12"/>
  <c r="P81" i="12"/>
  <c r="P82" i="12"/>
  <c r="P69" i="12"/>
  <c r="P70" i="12"/>
  <c r="P109" i="12"/>
  <c r="P87" i="12"/>
  <c r="P88" i="12"/>
  <c r="P78" i="12"/>
  <c r="P79" i="12"/>
  <c r="P83" i="12"/>
  <c r="P84" i="12"/>
  <c r="P85" i="12"/>
  <c r="P86" i="12"/>
  <c r="P90" i="12"/>
  <c r="P110" i="12"/>
  <c r="P112" i="12"/>
  <c r="P113" i="12"/>
  <c r="P96" i="12"/>
  <c r="P107" i="12"/>
  <c r="P114" i="12"/>
  <c r="P117" i="12"/>
  <c r="P116" i="12"/>
  <c r="Q66" i="12"/>
  <c r="Q64" i="12"/>
  <c r="Q67" i="12"/>
  <c r="Q68" i="12"/>
  <c r="Q76" i="12"/>
  <c r="Q80" i="12"/>
  <c r="Q81" i="12"/>
  <c r="Q82" i="12"/>
  <c r="Q69" i="12"/>
  <c r="Q70" i="12"/>
  <c r="Q109" i="12"/>
  <c r="Q87" i="12"/>
  <c r="Q88" i="12"/>
  <c r="Q78" i="12"/>
  <c r="Q79" i="12"/>
  <c r="Q83" i="12"/>
  <c r="Q84" i="12"/>
  <c r="Q85" i="12"/>
  <c r="Q86" i="12"/>
  <c r="Q90" i="12"/>
  <c r="Q110" i="12"/>
  <c r="Q112" i="12"/>
  <c r="Q113" i="12"/>
  <c r="Q96" i="12"/>
  <c r="Q107" i="12"/>
  <c r="Q114" i="12"/>
  <c r="Q117" i="12"/>
  <c r="Q116" i="12"/>
  <c r="R66" i="12"/>
  <c r="R64" i="12"/>
  <c r="R67" i="12"/>
  <c r="R68" i="12"/>
  <c r="R76" i="12"/>
  <c r="R80" i="12"/>
  <c r="R81" i="12"/>
  <c r="R82" i="12"/>
  <c r="R69" i="12"/>
  <c r="R70" i="12"/>
  <c r="R109" i="12"/>
  <c r="R87" i="12"/>
  <c r="R88" i="12"/>
  <c r="R78" i="12"/>
  <c r="R79" i="12"/>
  <c r="R83" i="12"/>
  <c r="R84" i="12"/>
  <c r="R85" i="12"/>
  <c r="R86" i="12"/>
  <c r="R90" i="12"/>
  <c r="R110" i="12"/>
  <c r="R112" i="12"/>
  <c r="R113" i="12"/>
  <c r="R96" i="12"/>
  <c r="R107" i="12"/>
  <c r="R114" i="12"/>
  <c r="R117" i="12"/>
  <c r="R116" i="12"/>
  <c r="D121" i="12"/>
  <c r="F68" i="16"/>
  <c r="E68" i="16"/>
  <c r="W3" i="22"/>
  <c r="W4" i="22"/>
  <c r="W2" i="22"/>
  <c r="E45" i="21"/>
  <c r="C43" i="21"/>
  <c r="E43" i="21"/>
  <c r="E42" i="21"/>
  <c r="C42" i="21"/>
  <c r="E38" i="21"/>
  <c r="E39" i="21"/>
  <c r="C39" i="21"/>
  <c r="C38" i="21"/>
  <c r="E37" i="21"/>
  <c r="C37" i="21"/>
  <c r="V29" i="16"/>
  <c r="Y29" i="16"/>
  <c r="V32" i="16"/>
  <c r="Y32" i="16"/>
  <c r="V30" i="16"/>
  <c r="Y30" i="16"/>
  <c r="V33" i="16"/>
  <c r="Y33" i="16"/>
  <c r="V34" i="16"/>
  <c r="Y34" i="16"/>
  <c r="V35" i="16"/>
  <c r="Y35" i="16"/>
  <c r="V36" i="16"/>
  <c r="Y36" i="16"/>
  <c r="V31" i="16"/>
  <c r="Y31" i="16"/>
  <c r="W33" i="22"/>
  <c r="W32" i="22"/>
  <c r="W31" i="22"/>
  <c r="W30" i="22"/>
  <c r="W29" i="22"/>
  <c r="W28" i="22"/>
  <c r="W27" i="22"/>
  <c r="W26" i="22"/>
  <c r="W25" i="22"/>
  <c r="W24" i="22"/>
  <c r="W23" i="22"/>
  <c r="W22" i="22"/>
  <c r="W21" i="22"/>
  <c r="W20" i="22"/>
  <c r="W19" i="22"/>
  <c r="W18" i="22"/>
  <c r="W17" i="22"/>
  <c r="W16" i="22"/>
  <c r="W15" i="22"/>
  <c r="W14" i="22"/>
  <c r="W13" i="22"/>
  <c r="W12" i="22"/>
  <c r="W11" i="22"/>
  <c r="W10" i="22"/>
  <c r="W9" i="22"/>
  <c r="W8" i="22"/>
  <c r="W7" i="22"/>
  <c r="W6" i="22"/>
  <c r="W5" i="22"/>
  <c r="D64" i="21"/>
  <c r="E64" i="21"/>
  <c r="P20" i="21"/>
  <c r="P35" i="21"/>
  <c r="P21" i="21"/>
  <c r="P36" i="21"/>
  <c r="P22" i="21"/>
  <c r="P37" i="21"/>
  <c r="P23" i="21"/>
  <c r="P38" i="21"/>
  <c r="P24" i="21"/>
  <c r="P39" i="21"/>
  <c r="P40" i="21"/>
  <c r="E66" i="21"/>
  <c r="E67" i="21"/>
  <c r="F8" i="21"/>
  <c r="G8" i="21"/>
  <c r="C62" i="21"/>
  <c r="E68" i="21"/>
  <c r="F38" i="21"/>
  <c r="G38" i="21"/>
  <c r="C80" i="21"/>
  <c r="E76" i="21"/>
  <c r="E80" i="21"/>
  <c r="E81" i="21"/>
  <c r="E82" i="21"/>
  <c r="E69" i="21"/>
  <c r="E70" i="21"/>
  <c r="E109" i="21"/>
  <c r="F42" i="21"/>
  <c r="G42" i="21"/>
  <c r="C84" i="21"/>
  <c r="D76" i="21"/>
  <c r="E84" i="21"/>
  <c r="E85" i="21"/>
  <c r="E87" i="21"/>
  <c r="E88" i="21"/>
  <c r="C78" i="21"/>
  <c r="E78" i="21"/>
  <c r="E79" i="21"/>
  <c r="E83" i="21"/>
  <c r="E86" i="21"/>
  <c r="E90" i="21"/>
  <c r="E110" i="21"/>
  <c r="E112" i="21"/>
  <c r="E113" i="21"/>
  <c r="E96" i="21"/>
  <c r="C101" i="21"/>
  <c r="C102" i="21"/>
  <c r="E107" i="21"/>
  <c r="E114" i="21"/>
  <c r="F64" i="21"/>
  <c r="F66" i="21"/>
  <c r="F67" i="21"/>
  <c r="F68" i="21"/>
  <c r="F39" i="21"/>
  <c r="G39" i="21"/>
  <c r="C81" i="21"/>
  <c r="F76" i="21"/>
  <c r="F81" i="21"/>
  <c r="F80" i="21"/>
  <c r="F82" i="21"/>
  <c r="F69" i="21"/>
  <c r="F70" i="21"/>
  <c r="F109" i="21"/>
  <c r="G43" i="21"/>
  <c r="C85" i="21"/>
  <c r="F85" i="21"/>
  <c r="F87" i="21"/>
  <c r="F88" i="21"/>
  <c r="F78" i="21"/>
  <c r="F79" i="21"/>
  <c r="F83" i="21"/>
  <c r="F84" i="21"/>
  <c r="F86" i="21"/>
  <c r="F90" i="21"/>
  <c r="F110" i="21"/>
  <c r="F112" i="21"/>
  <c r="F113" i="21"/>
  <c r="F96" i="21"/>
  <c r="C103" i="21"/>
  <c r="F107" i="21"/>
  <c r="F114" i="21"/>
  <c r="G64" i="21"/>
  <c r="G66" i="21"/>
  <c r="G67" i="21"/>
  <c r="G68" i="21"/>
  <c r="G76" i="21"/>
  <c r="G81" i="21"/>
  <c r="G80" i="21"/>
  <c r="G82" i="21"/>
  <c r="G69" i="21"/>
  <c r="G70" i="21"/>
  <c r="G109" i="21"/>
  <c r="G85" i="21"/>
  <c r="G87" i="21"/>
  <c r="G88" i="21"/>
  <c r="G78" i="21"/>
  <c r="G79" i="21"/>
  <c r="G83" i="21"/>
  <c r="G84" i="21"/>
  <c r="G86" i="21"/>
  <c r="G90" i="21"/>
  <c r="G110" i="21"/>
  <c r="G112" i="21"/>
  <c r="G113" i="21"/>
  <c r="G96" i="21"/>
  <c r="G107" i="21"/>
  <c r="G114" i="21"/>
  <c r="H64" i="21"/>
  <c r="H66" i="21"/>
  <c r="H67" i="21"/>
  <c r="H68" i="21"/>
  <c r="H76" i="21"/>
  <c r="H80" i="21"/>
  <c r="H81" i="21"/>
  <c r="H82" i="21"/>
  <c r="H69" i="21"/>
  <c r="H70" i="21"/>
  <c r="H109" i="21"/>
  <c r="H85" i="21"/>
  <c r="H87" i="21"/>
  <c r="H88" i="21"/>
  <c r="H78" i="21"/>
  <c r="H79" i="21"/>
  <c r="C83" i="21"/>
  <c r="H83" i="21"/>
  <c r="H84" i="21"/>
  <c r="H86" i="21"/>
  <c r="H90" i="21"/>
  <c r="H110" i="21"/>
  <c r="H112" i="21"/>
  <c r="H113" i="21"/>
  <c r="H96" i="21"/>
  <c r="C104" i="21"/>
  <c r="C105" i="21"/>
  <c r="H107" i="21"/>
  <c r="H114" i="21"/>
  <c r="I64" i="21"/>
  <c r="F7" i="21"/>
  <c r="G7" i="21"/>
  <c r="P7" i="21"/>
  <c r="P9" i="21"/>
  <c r="I66" i="21"/>
  <c r="I67" i="21"/>
  <c r="I68" i="21"/>
  <c r="I76" i="21"/>
  <c r="I80" i="21"/>
  <c r="I81" i="21"/>
  <c r="I82" i="21"/>
  <c r="I69" i="21"/>
  <c r="I70" i="21"/>
  <c r="I109" i="21"/>
  <c r="F45" i="21"/>
  <c r="G45" i="21"/>
  <c r="C87" i="21"/>
  <c r="I87" i="21"/>
  <c r="C88" i="21"/>
  <c r="I88" i="21"/>
  <c r="I85" i="21"/>
  <c r="I78" i="21"/>
  <c r="I79" i="21"/>
  <c r="I83" i="21"/>
  <c r="I84" i="21"/>
  <c r="I86" i="21"/>
  <c r="I90" i="21"/>
  <c r="I110" i="21"/>
  <c r="I112" i="21"/>
  <c r="C98" i="21"/>
  <c r="I113" i="21"/>
  <c r="I96" i="21"/>
  <c r="I107" i="21"/>
  <c r="I114" i="21"/>
  <c r="J64" i="21"/>
  <c r="J66" i="21"/>
  <c r="J67" i="21"/>
  <c r="J68" i="21"/>
  <c r="J76" i="21"/>
  <c r="J80" i="21"/>
  <c r="J81" i="21"/>
  <c r="J82" i="21"/>
  <c r="J69" i="21"/>
  <c r="J70" i="21"/>
  <c r="J109" i="21"/>
  <c r="J87" i="21"/>
  <c r="J88" i="21"/>
  <c r="J85" i="21"/>
  <c r="J78" i="21"/>
  <c r="J79" i="21"/>
  <c r="J83" i="21"/>
  <c r="J84" i="21"/>
  <c r="J86" i="21"/>
  <c r="J90" i="21"/>
  <c r="J110" i="21"/>
  <c r="J112" i="21"/>
  <c r="J113" i="21"/>
  <c r="J96" i="21"/>
  <c r="J107" i="21"/>
  <c r="J114" i="21"/>
  <c r="K64" i="21"/>
  <c r="K66" i="21"/>
  <c r="K67" i="21"/>
  <c r="K68" i="21"/>
  <c r="K76" i="21"/>
  <c r="K80" i="21"/>
  <c r="K81" i="21"/>
  <c r="K82" i="21"/>
  <c r="K69" i="21"/>
  <c r="K70" i="21"/>
  <c r="K109" i="21"/>
  <c r="K87" i="21"/>
  <c r="K88" i="21"/>
  <c r="K85" i="21"/>
  <c r="K78" i="21"/>
  <c r="K79" i="21"/>
  <c r="K83" i="21"/>
  <c r="K84" i="21"/>
  <c r="K86" i="21"/>
  <c r="K90" i="21"/>
  <c r="K110" i="21"/>
  <c r="K112" i="21"/>
  <c r="K113" i="21"/>
  <c r="K96" i="21"/>
  <c r="K107" i="21"/>
  <c r="K114" i="21"/>
  <c r="L64" i="21"/>
  <c r="L66" i="21"/>
  <c r="L67" i="21"/>
  <c r="L68" i="21"/>
  <c r="L76" i="21"/>
  <c r="L80" i="21"/>
  <c r="L81" i="21"/>
  <c r="L82" i="21"/>
  <c r="L69" i="21"/>
  <c r="L70" i="21"/>
  <c r="L109" i="21"/>
  <c r="L87" i="21"/>
  <c r="L88" i="21"/>
  <c r="L85" i="21"/>
  <c r="L78" i="21"/>
  <c r="L79" i="21"/>
  <c r="L83" i="21"/>
  <c r="L84" i="21"/>
  <c r="L86" i="21"/>
  <c r="L90" i="21"/>
  <c r="L110" i="21"/>
  <c r="L112" i="21"/>
  <c r="L113" i="21"/>
  <c r="L96" i="21"/>
  <c r="L107" i="21"/>
  <c r="L114" i="21"/>
  <c r="M64" i="21"/>
  <c r="M66" i="21"/>
  <c r="M67" i="21"/>
  <c r="M68" i="21"/>
  <c r="M76" i="21"/>
  <c r="M80" i="21"/>
  <c r="M81" i="21"/>
  <c r="M82" i="21"/>
  <c r="M69" i="21"/>
  <c r="M70" i="21"/>
  <c r="M109" i="21"/>
  <c r="M87" i="21"/>
  <c r="M88" i="21"/>
  <c r="M85" i="21"/>
  <c r="M78" i="21"/>
  <c r="M79" i="21"/>
  <c r="M83" i="21"/>
  <c r="M84" i="21"/>
  <c r="M86" i="21"/>
  <c r="M90" i="21"/>
  <c r="M110" i="21"/>
  <c r="M112" i="21"/>
  <c r="M113" i="21"/>
  <c r="M96" i="21"/>
  <c r="M107" i="21"/>
  <c r="M114" i="21"/>
  <c r="N64" i="21"/>
  <c r="N66" i="21"/>
  <c r="N67" i="21"/>
  <c r="N68" i="21"/>
  <c r="N76" i="21"/>
  <c r="N80" i="21"/>
  <c r="N81" i="21"/>
  <c r="N82" i="21"/>
  <c r="N69" i="21"/>
  <c r="N70" i="21"/>
  <c r="N109" i="21"/>
  <c r="N87" i="21"/>
  <c r="N88" i="21"/>
  <c r="N85" i="21"/>
  <c r="N78" i="21"/>
  <c r="N79" i="21"/>
  <c r="N83" i="21"/>
  <c r="N84" i="21"/>
  <c r="N86" i="21"/>
  <c r="N90" i="21"/>
  <c r="N110" i="21"/>
  <c r="N112" i="21"/>
  <c r="N113" i="21"/>
  <c r="N96" i="21"/>
  <c r="N107" i="21"/>
  <c r="N114" i="21"/>
  <c r="O64" i="21"/>
  <c r="O66" i="21"/>
  <c r="O67" i="21"/>
  <c r="O68" i="21"/>
  <c r="O76" i="21"/>
  <c r="O80" i="21"/>
  <c r="O81" i="21"/>
  <c r="O82" i="21"/>
  <c r="O69" i="21"/>
  <c r="O70" i="21"/>
  <c r="O109" i="21"/>
  <c r="O87" i="21"/>
  <c r="O88" i="21"/>
  <c r="O85" i="21"/>
  <c r="O78" i="21"/>
  <c r="O79" i="21"/>
  <c r="O83" i="21"/>
  <c r="O84" i="21"/>
  <c r="O86" i="21"/>
  <c r="O90" i="21"/>
  <c r="O110" i="21"/>
  <c r="O112" i="21"/>
  <c r="O113" i="21"/>
  <c r="O96" i="21"/>
  <c r="O107" i="21"/>
  <c r="O114" i="21"/>
  <c r="P64" i="21"/>
  <c r="P66" i="21"/>
  <c r="P67" i="21"/>
  <c r="P68" i="21"/>
  <c r="P76" i="21"/>
  <c r="P80" i="21"/>
  <c r="P81" i="21"/>
  <c r="P82" i="21"/>
  <c r="P69" i="21"/>
  <c r="P70" i="21"/>
  <c r="P109" i="21"/>
  <c r="P87" i="21"/>
  <c r="P88" i="21"/>
  <c r="P85" i="21"/>
  <c r="P78" i="21"/>
  <c r="P79" i="21"/>
  <c r="P83" i="21"/>
  <c r="P84" i="21"/>
  <c r="P86" i="21"/>
  <c r="P90" i="21"/>
  <c r="P110" i="21"/>
  <c r="P112" i="21"/>
  <c r="P113" i="21"/>
  <c r="P96" i="21"/>
  <c r="P107" i="21"/>
  <c r="P114" i="21"/>
  <c r="Q64" i="21"/>
  <c r="Q66" i="21"/>
  <c r="Q67" i="21"/>
  <c r="Q68" i="21"/>
  <c r="Q76" i="21"/>
  <c r="Q80" i="21"/>
  <c r="Q81" i="21"/>
  <c r="Q82" i="21"/>
  <c r="Q69" i="21"/>
  <c r="Q70" i="21"/>
  <c r="Q109" i="21"/>
  <c r="Q87" i="21"/>
  <c r="Q88" i="21"/>
  <c r="Q85" i="21"/>
  <c r="Q78" i="21"/>
  <c r="Q79" i="21"/>
  <c r="Q83" i="21"/>
  <c r="Q84" i="21"/>
  <c r="Q86" i="21"/>
  <c r="Q90" i="21"/>
  <c r="Q110" i="21"/>
  <c r="Q112" i="21"/>
  <c r="Q113" i="21"/>
  <c r="Q96" i="21"/>
  <c r="Q107" i="21"/>
  <c r="Q114" i="21"/>
  <c r="R64" i="21"/>
  <c r="R66" i="21"/>
  <c r="R67" i="21"/>
  <c r="R68" i="21"/>
  <c r="R76" i="21"/>
  <c r="R80" i="21"/>
  <c r="R81" i="21"/>
  <c r="R82" i="21"/>
  <c r="R69" i="21"/>
  <c r="R70" i="21"/>
  <c r="R109" i="21"/>
  <c r="R87" i="21"/>
  <c r="R88" i="21"/>
  <c r="R85" i="21"/>
  <c r="R78" i="21"/>
  <c r="R79" i="21"/>
  <c r="R83" i="21"/>
  <c r="R84" i="21"/>
  <c r="R86" i="21"/>
  <c r="R90" i="21"/>
  <c r="R110" i="21"/>
  <c r="R112" i="21"/>
  <c r="R113" i="21"/>
  <c r="R96" i="21"/>
  <c r="R107" i="21"/>
  <c r="R114" i="21"/>
  <c r="S64" i="21"/>
  <c r="S66" i="21"/>
  <c r="S67" i="21"/>
  <c r="S68" i="21"/>
  <c r="S76" i="21"/>
  <c r="S80" i="21"/>
  <c r="S81" i="21"/>
  <c r="S82" i="21"/>
  <c r="S69" i="21"/>
  <c r="S70" i="21"/>
  <c r="S109" i="21"/>
  <c r="S85" i="21"/>
  <c r="S87" i="21"/>
  <c r="S88" i="21"/>
  <c r="S78" i="21"/>
  <c r="S79" i="21"/>
  <c r="S83" i="21"/>
  <c r="S84" i="21"/>
  <c r="S86" i="21"/>
  <c r="S90" i="21"/>
  <c r="S110" i="21"/>
  <c r="S112" i="21"/>
  <c r="S113" i="21"/>
  <c r="S96" i="21"/>
  <c r="S107" i="21"/>
  <c r="S114" i="21"/>
  <c r="T64" i="21"/>
  <c r="T66" i="21"/>
  <c r="T67" i="21"/>
  <c r="T68" i="21"/>
  <c r="T76" i="21"/>
  <c r="T80" i="21"/>
  <c r="T81" i="21"/>
  <c r="T82" i="21"/>
  <c r="T69" i="21"/>
  <c r="T70" i="21"/>
  <c r="T109" i="21"/>
  <c r="T85" i="21"/>
  <c r="T87" i="21"/>
  <c r="T88" i="21"/>
  <c r="T78" i="21"/>
  <c r="T79" i="21"/>
  <c r="T83" i="21"/>
  <c r="T84" i="21"/>
  <c r="T86" i="21"/>
  <c r="T90" i="21"/>
  <c r="T110" i="21"/>
  <c r="T112" i="21"/>
  <c r="T113" i="21"/>
  <c r="T96" i="21"/>
  <c r="T107" i="21"/>
  <c r="T114" i="21"/>
  <c r="U64" i="21"/>
  <c r="U66" i="21"/>
  <c r="U67" i="21"/>
  <c r="U68" i="21"/>
  <c r="U76" i="21"/>
  <c r="U80" i="21"/>
  <c r="U81" i="21"/>
  <c r="U82" i="21"/>
  <c r="U69" i="21"/>
  <c r="U70" i="21"/>
  <c r="U109" i="21"/>
  <c r="U85" i="21"/>
  <c r="U87" i="21"/>
  <c r="U88" i="21"/>
  <c r="U78" i="21"/>
  <c r="U79" i="21"/>
  <c r="U83" i="21"/>
  <c r="U84" i="21"/>
  <c r="U86" i="21"/>
  <c r="U90" i="21"/>
  <c r="U110" i="21"/>
  <c r="U112" i="21"/>
  <c r="U113" i="21"/>
  <c r="U96" i="21"/>
  <c r="U107" i="21"/>
  <c r="U114" i="21"/>
  <c r="V64" i="21"/>
  <c r="V66" i="21"/>
  <c r="V67" i="21"/>
  <c r="V68" i="21"/>
  <c r="V76" i="21"/>
  <c r="V80" i="21"/>
  <c r="V81" i="21"/>
  <c r="V82" i="21"/>
  <c r="V69" i="21"/>
  <c r="V70" i="21"/>
  <c r="V109" i="21"/>
  <c r="V85" i="21"/>
  <c r="V87" i="21"/>
  <c r="V88" i="21"/>
  <c r="V78" i="21"/>
  <c r="V79" i="21"/>
  <c r="V83" i="21"/>
  <c r="V84" i="21"/>
  <c r="V86" i="21"/>
  <c r="V90" i="21"/>
  <c r="V110" i="21"/>
  <c r="V112" i="21"/>
  <c r="V113" i="21"/>
  <c r="V96" i="21"/>
  <c r="V107" i="21"/>
  <c r="V114" i="21"/>
  <c r="W64" i="21"/>
  <c r="W66" i="21"/>
  <c r="W67" i="21"/>
  <c r="W68" i="21"/>
  <c r="W76" i="21"/>
  <c r="W80" i="21"/>
  <c r="W81" i="21"/>
  <c r="W82" i="21"/>
  <c r="W69" i="21"/>
  <c r="W70" i="21"/>
  <c r="W109" i="21"/>
  <c r="W85" i="21"/>
  <c r="W87" i="21"/>
  <c r="W88" i="21"/>
  <c r="W78" i="21"/>
  <c r="W79" i="21"/>
  <c r="W83" i="21"/>
  <c r="W84" i="21"/>
  <c r="W86" i="21"/>
  <c r="W90" i="21"/>
  <c r="W110" i="21"/>
  <c r="W112" i="21"/>
  <c r="W113" i="21"/>
  <c r="W114" i="21"/>
  <c r="D66" i="21"/>
  <c r="D67" i="21"/>
  <c r="D68" i="21"/>
  <c r="D80" i="21"/>
  <c r="D81" i="21"/>
  <c r="D82" i="21"/>
  <c r="D69" i="21"/>
  <c r="D70" i="21"/>
  <c r="D109" i="21"/>
  <c r="F37" i="21"/>
  <c r="G37" i="21"/>
  <c r="C79" i="21"/>
  <c r="D79" i="21"/>
  <c r="D85" i="21"/>
  <c r="D87" i="21"/>
  <c r="D88" i="21"/>
  <c r="D78" i="21"/>
  <c r="D83" i="21"/>
  <c r="D84" i="21"/>
  <c r="D86" i="21"/>
  <c r="D90" i="21"/>
  <c r="D110" i="21"/>
  <c r="D112" i="21"/>
  <c r="D113" i="21"/>
  <c r="D96" i="21"/>
  <c r="D107" i="21"/>
  <c r="D114" i="21"/>
  <c r="S76" i="12"/>
  <c r="S79" i="12"/>
  <c r="S87" i="12"/>
  <c r="S88" i="12"/>
  <c r="S81" i="12"/>
  <c r="S84" i="12"/>
  <c r="S85" i="12"/>
  <c r="S78" i="12"/>
  <c r="S80" i="12"/>
  <c r="S82" i="12"/>
  <c r="S83" i="12"/>
  <c r="S86" i="12"/>
  <c r="S90" i="12"/>
  <c r="S110" i="12"/>
  <c r="S66" i="12"/>
  <c r="S64" i="12"/>
  <c r="S67" i="12"/>
  <c r="S68" i="12"/>
  <c r="S69" i="12"/>
  <c r="S70" i="12"/>
  <c r="S109" i="12"/>
  <c r="S112" i="12"/>
  <c r="S113" i="12"/>
  <c r="S96" i="12"/>
  <c r="S107" i="12"/>
  <c r="S114" i="12"/>
  <c r="T76" i="12"/>
  <c r="T79" i="12"/>
  <c r="T87" i="12"/>
  <c r="T88" i="12"/>
  <c r="T81" i="12"/>
  <c r="T84" i="12"/>
  <c r="T85" i="12"/>
  <c r="T78" i="12"/>
  <c r="T80" i="12"/>
  <c r="T82" i="12"/>
  <c r="T83" i="12"/>
  <c r="T86" i="12"/>
  <c r="T90" i="12"/>
  <c r="T110" i="12"/>
  <c r="T66" i="12"/>
  <c r="T64" i="12"/>
  <c r="T67" i="12"/>
  <c r="T68" i="12"/>
  <c r="T69" i="12"/>
  <c r="T70" i="12"/>
  <c r="T109" i="12"/>
  <c r="T112" i="12"/>
  <c r="T113" i="12"/>
  <c r="T96" i="12"/>
  <c r="T107" i="12"/>
  <c r="T114" i="12"/>
  <c r="U76" i="12"/>
  <c r="U79" i="12"/>
  <c r="U87" i="12"/>
  <c r="U88" i="12"/>
  <c r="U81" i="12"/>
  <c r="U84" i="12"/>
  <c r="U85" i="12"/>
  <c r="U78" i="12"/>
  <c r="U80" i="12"/>
  <c r="U82" i="12"/>
  <c r="U83" i="12"/>
  <c r="U86" i="12"/>
  <c r="U90" i="12"/>
  <c r="U110" i="12"/>
  <c r="U66" i="12"/>
  <c r="U64" i="12"/>
  <c r="U67" i="12"/>
  <c r="U68" i="12"/>
  <c r="U69" i="12"/>
  <c r="U70" i="12"/>
  <c r="U109" i="12"/>
  <c r="U112" i="12"/>
  <c r="U113" i="12"/>
  <c r="U96" i="12"/>
  <c r="U107" i="12"/>
  <c r="U114" i="12"/>
  <c r="V76" i="12"/>
  <c r="V79" i="12"/>
  <c r="V87" i="12"/>
  <c r="V88" i="12"/>
  <c r="V81" i="12"/>
  <c r="V84" i="12"/>
  <c r="V85" i="12"/>
  <c r="V78" i="12"/>
  <c r="V80" i="12"/>
  <c r="V82" i="12"/>
  <c r="V83" i="12"/>
  <c r="V86" i="12"/>
  <c r="V90" i="12"/>
  <c r="V110" i="12"/>
  <c r="V66" i="12"/>
  <c r="V64" i="12"/>
  <c r="V67" i="12"/>
  <c r="V68" i="12"/>
  <c r="V69" i="12"/>
  <c r="V70" i="12"/>
  <c r="V109" i="12"/>
  <c r="V112" i="12"/>
  <c r="V113" i="12"/>
  <c r="V96" i="12"/>
  <c r="V107" i="12"/>
  <c r="V114" i="12"/>
  <c r="W76" i="12"/>
  <c r="W79" i="12"/>
  <c r="W87" i="12"/>
  <c r="W88" i="12"/>
  <c r="W81" i="12"/>
  <c r="W84" i="12"/>
  <c r="W85" i="12"/>
  <c r="W78" i="12"/>
  <c r="W80" i="12"/>
  <c r="W82" i="12"/>
  <c r="W83" i="12"/>
  <c r="W86" i="12"/>
  <c r="W90" i="12"/>
  <c r="W110" i="12"/>
  <c r="W66" i="12"/>
  <c r="W64" i="12"/>
  <c r="W67" i="12"/>
  <c r="W68" i="12"/>
  <c r="W69" i="12"/>
  <c r="W70" i="12"/>
  <c r="W109" i="12"/>
  <c r="W112" i="12"/>
  <c r="W113" i="12"/>
  <c r="W114" i="12"/>
  <c r="B98" i="12"/>
  <c r="B98" i="21"/>
  <c r="Z3" i="22"/>
  <c r="Z4" i="22"/>
  <c r="Z7" i="22"/>
  <c r="Z6" i="22"/>
  <c r="Z8" i="22"/>
  <c r="Z5" i="22"/>
  <c r="Z2" i="22"/>
  <c r="F51" i="21"/>
  <c r="Z11" i="22"/>
  <c r="X87" i="12"/>
  <c r="G51" i="21"/>
  <c r="C97" i="21"/>
  <c r="D117" i="21"/>
  <c r="D116" i="21"/>
  <c r="E117" i="21"/>
  <c r="E116" i="21"/>
  <c r="F117" i="21"/>
  <c r="F116" i="21"/>
  <c r="G117" i="21"/>
  <c r="G116" i="21"/>
  <c r="H117" i="21"/>
  <c r="H116" i="21"/>
  <c r="I117" i="21"/>
  <c r="I116" i="21"/>
  <c r="J117" i="21"/>
  <c r="J116" i="21"/>
  <c r="K117" i="21"/>
  <c r="K116" i="21"/>
  <c r="L117" i="21"/>
  <c r="L116" i="21"/>
  <c r="M117" i="21"/>
  <c r="M116" i="21"/>
  <c r="N117" i="21"/>
  <c r="N116" i="21"/>
  <c r="O117" i="21"/>
  <c r="O116" i="21"/>
  <c r="P117" i="21"/>
  <c r="P116" i="21"/>
  <c r="Q117" i="21"/>
  <c r="Q116" i="21"/>
  <c r="R117" i="21"/>
  <c r="R116" i="21"/>
  <c r="S117" i="21"/>
  <c r="S116" i="21"/>
  <c r="T117" i="21"/>
  <c r="T116" i="21"/>
  <c r="U117" i="21"/>
  <c r="U116" i="21"/>
  <c r="V117" i="21"/>
  <c r="V116" i="21"/>
  <c r="W117" i="21"/>
  <c r="W116" i="21"/>
  <c r="D119" i="21"/>
  <c r="O124" i="21"/>
  <c r="R126" i="21"/>
  <c r="R125" i="21"/>
  <c r="R124" i="21"/>
  <c r="Z12" i="22"/>
  <c r="B4" i="12"/>
  <c r="B5" i="12"/>
  <c r="B6" i="12"/>
  <c r="B7" i="12"/>
  <c r="B8" i="12"/>
  <c r="B9" i="12"/>
  <c r="B10" i="12"/>
  <c r="B13" i="12"/>
  <c r="B14" i="12"/>
  <c r="B15" i="12"/>
  <c r="B16" i="12"/>
  <c r="B19" i="12"/>
  <c r="B20" i="12"/>
  <c r="B21" i="12"/>
  <c r="B22" i="12"/>
  <c r="B23" i="12"/>
  <c r="B24" i="12"/>
  <c r="B27" i="12"/>
  <c r="B28" i="12"/>
  <c r="B29" i="12"/>
  <c r="B30" i="12"/>
  <c r="B31" i="12"/>
  <c r="B32" i="12"/>
  <c r="B35" i="12"/>
  <c r="B36" i="12"/>
  <c r="B37" i="12"/>
  <c r="B38" i="12"/>
  <c r="B39" i="12"/>
  <c r="B40" i="12"/>
  <c r="B41" i="12"/>
  <c r="B42" i="12"/>
  <c r="B43" i="12"/>
  <c r="B44" i="12"/>
  <c r="B45" i="12"/>
  <c r="B48" i="12"/>
  <c r="B49" i="12"/>
  <c r="B51" i="12"/>
  <c r="D4" i="12"/>
  <c r="D11" i="12"/>
  <c r="D12" i="12"/>
  <c r="D16" i="21"/>
  <c r="D16" i="12"/>
  <c r="D25" i="21"/>
  <c r="D25" i="12"/>
  <c r="D40" i="12"/>
  <c r="D44" i="12"/>
  <c r="P5" i="21"/>
  <c r="N124" i="21"/>
  <c r="M124" i="21"/>
  <c r="L124" i="21"/>
  <c r="K124" i="21"/>
  <c r="J124" i="21"/>
  <c r="I124" i="21"/>
  <c r="H124" i="21"/>
  <c r="G124" i="21"/>
  <c r="F124" i="21"/>
  <c r="O123" i="21"/>
  <c r="N123" i="21"/>
  <c r="M123" i="21"/>
  <c r="L123" i="21"/>
  <c r="K123" i="21"/>
  <c r="J123" i="21"/>
  <c r="I123" i="21"/>
  <c r="H123" i="21"/>
  <c r="G123" i="21"/>
  <c r="F123" i="21"/>
  <c r="P8" i="21"/>
  <c r="C61" i="21"/>
  <c r="X68" i="21"/>
  <c r="X69" i="21"/>
  <c r="X70" i="21"/>
  <c r="X109" i="21"/>
  <c r="X90" i="21"/>
  <c r="X110" i="21"/>
  <c r="W96" i="21"/>
  <c r="X89" i="21"/>
  <c r="X88" i="21"/>
  <c r="X87" i="21"/>
  <c r="X86" i="21"/>
  <c r="C86" i="21"/>
  <c r="X85" i="21"/>
  <c r="X84" i="21"/>
  <c r="X83" i="21"/>
  <c r="X82" i="21"/>
  <c r="C82" i="21"/>
  <c r="X81" i="21"/>
  <c r="X80" i="21"/>
  <c r="X79" i="21"/>
  <c r="X78" i="21"/>
  <c r="X67" i="21"/>
  <c r="B62" i="21"/>
  <c r="B61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P26" i="21"/>
  <c r="P16" i="21"/>
  <c r="P15" i="21"/>
  <c r="P14" i="21"/>
  <c r="B6" i="16"/>
  <c r="B7" i="16"/>
  <c r="C7" i="16"/>
  <c r="B8" i="16"/>
  <c r="C8" i="16"/>
  <c r="B9" i="16"/>
  <c r="C9" i="16"/>
  <c r="B10" i="16"/>
  <c r="C10" i="16"/>
  <c r="B11" i="16"/>
  <c r="C11" i="16"/>
  <c r="B12" i="16"/>
  <c r="C12" i="16"/>
  <c r="C13" i="16"/>
  <c r="C14" i="16"/>
  <c r="B15" i="16"/>
  <c r="C15" i="16"/>
  <c r="B16" i="16"/>
  <c r="C16" i="16"/>
  <c r="B17" i="16"/>
  <c r="C17" i="16"/>
  <c r="B18" i="16"/>
  <c r="C18" i="16"/>
  <c r="B21" i="16"/>
  <c r="B22" i="16"/>
  <c r="C22" i="16"/>
  <c r="B23" i="16"/>
  <c r="C23" i="16"/>
  <c r="B24" i="16"/>
  <c r="C24" i="16"/>
  <c r="B25" i="16"/>
  <c r="C25" i="16"/>
  <c r="B26" i="16"/>
  <c r="C26" i="16"/>
  <c r="C27" i="16"/>
  <c r="B29" i="16"/>
  <c r="B30" i="16"/>
  <c r="C30" i="16"/>
  <c r="B31" i="16"/>
  <c r="C31" i="16"/>
  <c r="B32" i="16"/>
  <c r="C32" i="16"/>
  <c r="B33" i="16"/>
  <c r="C33" i="16"/>
  <c r="B34" i="16"/>
  <c r="C34" i="16"/>
  <c r="B37" i="16"/>
  <c r="B38" i="16"/>
  <c r="C38" i="16"/>
  <c r="B39" i="16"/>
  <c r="C39" i="16"/>
  <c r="B40" i="16"/>
  <c r="C40" i="16"/>
  <c r="B41" i="16"/>
  <c r="C41" i="16"/>
  <c r="B42" i="16"/>
  <c r="C42" i="16"/>
  <c r="B43" i="16"/>
  <c r="C43" i="16"/>
  <c r="B44" i="16"/>
  <c r="C44" i="16"/>
  <c r="B45" i="16"/>
  <c r="C45" i="16"/>
  <c r="B46" i="16"/>
  <c r="C46" i="16"/>
  <c r="B47" i="16"/>
  <c r="C47" i="16"/>
  <c r="B50" i="16"/>
  <c r="B51" i="16"/>
  <c r="C51" i="16"/>
  <c r="B52" i="16"/>
  <c r="C52" i="16"/>
  <c r="E16" i="12"/>
  <c r="P5" i="12"/>
  <c r="P6" i="12"/>
  <c r="P8" i="12"/>
  <c r="E10" i="12"/>
  <c r="E14" i="12"/>
  <c r="P14" i="12"/>
  <c r="E15" i="12"/>
  <c r="P15" i="12"/>
  <c r="P16" i="12"/>
  <c r="E20" i="12"/>
  <c r="E21" i="12"/>
  <c r="E22" i="12"/>
  <c r="E24" i="12"/>
  <c r="P26" i="12"/>
  <c r="E28" i="12"/>
  <c r="E40" i="12"/>
  <c r="E41" i="12"/>
  <c r="S117" i="12"/>
  <c r="S116" i="12"/>
  <c r="T117" i="12"/>
  <c r="T116" i="12"/>
  <c r="U117" i="12"/>
  <c r="U116" i="12"/>
  <c r="V117" i="12"/>
  <c r="V116" i="12"/>
  <c r="W117" i="12"/>
  <c r="W116" i="12"/>
  <c r="D119" i="12"/>
  <c r="F67" i="16"/>
  <c r="E67" i="16"/>
  <c r="G65" i="16"/>
  <c r="H65" i="16"/>
  <c r="I65" i="16"/>
  <c r="J65" i="16"/>
  <c r="K65" i="16"/>
  <c r="L65" i="16"/>
  <c r="M65" i="16"/>
  <c r="N65" i="16"/>
  <c r="O65" i="16"/>
  <c r="P65" i="16"/>
  <c r="Q65" i="16"/>
  <c r="R65" i="16"/>
  <c r="S65" i="16"/>
  <c r="T65" i="16"/>
  <c r="F65" i="16"/>
  <c r="E65" i="16"/>
  <c r="C61" i="12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F28" i="16"/>
  <c r="G6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S63" i="16"/>
  <c r="T63" i="16"/>
  <c r="F64" i="16"/>
  <c r="F63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F29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F31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F30" i="16"/>
  <c r="E30" i="16"/>
  <c r="E31" i="16"/>
  <c r="B61" i="12"/>
  <c r="B62" i="12"/>
  <c r="C82" i="12"/>
  <c r="C86" i="12"/>
  <c r="X68" i="12"/>
  <c r="X69" i="12"/>
  <c r="X70" i="12"/>
  <c r="X109" i="12"/>
  <c r="X90" i="12"/>
  <c r="X110" i="12"/>
  <c r="X88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B186" i="12"/>
  <c r="W96" i="12"/>
  <c r="L174" i="12"/>
  <c r="H174" i="12"/>
  <c r="D174" i="12"/>
  <c r="X89" i="12"/>
  <c r="X86" i="12"/>
  <c r="X85" i="12"/>
  <c r="X84" i="12"/>
  <c r="X83" i="12"/>
  <c r="X82" i="12"/>
  <c r="X81" i="12"/>
  <c r="X80" i="12"/>
  <c r="X79" i="12"/>
  <c r="X78" i="12"/>
  <c r="X67" i="12"/>
</calcChain>
</file>

<file path=xl/sharedStrings.xml><?xml version="1.0" encoding="utf-8"?>
<sst xmlns="http://schemas.openxmlformats.org/spreadsheetml/2006/main" count="278" uniqueCount="152">
  <si>
    <t>Calculations (Never Move These Data!)</t>
  </si>
  <si>
    <t>Number of Cases Forecast for Year 1</t>
  </si>
  <si>
    <t>Annual Population Growth</t>
  </si>
  <si>
    <t>CIA World Factbook, 2000.  Estimated Growth in US and Europe Population</t>
  </si>
  <si>
    <t>Population Growth</t>
  </si>
  <si>
    <t>Peak Market Penetration</t>
  </si>
  <si>
    <t>Peak Market Share</t>
  </si>
  <si>
    <t>Revenue Per Unit</t>
  </si>
  <si>
    <t>Market Ramp Time to Peak Penetration (Years)</t>
  </si>
  <si>
    <t>Market Ramp Time to Peak (Years)</t>
  </si>
  <si>
    <t>Orphan Drug (&lt; 200,000 U.S.)? (y/n)</t>
  </si>
  <si>
    <t>TRIALS - Number of Patients Required</t>
  </si>
  <si>
    <t>Phase 1</t>
  </si>
  <si>
    <t>Number of Patients - Pilot Phase 2</t>
  </si>
  <si>
    <t>Phase 2</t>
  </si>
  <si>
    <t>Number of Patients - Phase 2</t>
  </si>
  <si>
    <t>Phase 3</t>
  </si>
  <si>
    <t>Number of Patients - Phase 3</t>
  </si>
  <si>
    <t>TRIALS -  Duration of Phases (Years)</t>
  </si>
  <si>
    <t>Preclinical</t>
  </si>
  <si>
    <t>FDA</t>
  </si>
  <si>
    <t>Total Years of Pre-market Development</t>
  </si>
  <si>
    <t>COSTS</t>
  </si>
  <si>
    <t>TRIALS - End of Trial Periods</t>
  </si>
  <si>
    <t>Annual Pre-Market Patent Fees</t>
  </si>
  <si>
    <t>Preclinical Ends</t>
  </si>
  <si>
    <t>Phase 1 Ends</t>
  </si>
  <si>
    <t>Per Patient Phase 1</t>
  </si>
  <si>
    <t>Phase 2 Ends</t>
  </si>
  <si>
    <t>Per Patient Phase 2</t>
  </si>
  <si>
    <t>Phase 3 Ends</t>
  </si>
  <si>
    <t>Per Patient Phase 3</t>
  </si>
  <si>
    <t>FDA Ends</t>
  </si>
  <si>
    <t>Approval Costs</t>
  </si>
  <si>
    <t>Revenue Ends</t>
  </si>
  <si>
    <t>Animal studies supporting Phase 1</t>
  </si>
  <si>
    <t>Animal studies supporting Phase 2</t>
  </si>
  <si>
    <t>Animal studies supporting Phase 3</t>
  </si>
  <si>
    <t>Manufacturing/Marketing Costs + Markup</t>
  </si>
  <si>
    <t>Royalty Rate</t>
  </si>
  <si>
    <t>Discount Rate</t>
  </si>
  <si>
    <t>PRODUCT REVENUE</t>
  </si>
  <si>
    <t>Number of Cases</t>
  </si>
  <si>
    <t>Market Share</t>
  </si>
  <si>
    <t>ORPHAN DRUG TAX CREDITS (ODTC)</t>
  </si>
  <si>
    <t>PV of Revenue</t>
  </si>
  <si>
    <t>20 Year</t>
  </si>
  <si>
    <t>Total</t>
  </si>
  <si>
    <t>Annual Costs</t>
  </si>
  <si>
    <t>Patent Fees</t>
  </si>
  <si>
    <t>Preclinical Research</t>
  </si>
  <si>
    <t>FDA Fees</t>
  </si>
  <si>
    <t>Animal Studies 1 (1st year)</t>
  </si>
  <si>
    <t>Animal Studies 2 (all years)</t>
  </si>
  <si>
    <t>Animal Studies 3 (1st 2 years)</t>
  </si>
  <si>
    <t>Manufacturing/Marketing</t>
  </si>
  <si>
    <t>Royalty</t>
  </si>
  <si>
    <t>Other</t>
  </si>
  <si>
    <t>Total Costs</t>
  </si>
  <si>
    <t>Risk-Adjusted NPV</t>
  </si>
  <si>
    <t>DESCRIPTION  OF CONTENT</t>
  </si>
  <si>
    <t>NPV of Cash Flow</t>
  </si>
  <si>
    <t>Discount factor</t>
  </si>
  <si>
    <t>x</t>
  </si>
  <si>
    <t>Growth %</t>
  </si>
  <si>
    <t>Risk Adjusted Cash Flows  (rNPV)</t>
  </si>
  <si>
    <r>
      <t>TOTAL REVENUE</t>
    </r>
    <r>
      <rPr>
        <sz val="11"/>
        <rFont val="Calibri"/>
        <family val="2"/>
        <scheme val="minor"/>
      </rPr>
      <t xml:space="preserve"> (Product + ODTC)</t>
    </r>
  </si>
  <si>
    <t>TOTAL REVENUE (Product + ODTC)</t>
  </si>
  <si>
    <t>TOTAL COSTS</t>
  </si>
  <si>
    <t>REVENUE FORECASTS</t>
  </si>
  <si>
    <t>PROJECTED COSTS</t>
  </si>
  <si>
    <t>Phase 1 to phase 2 trials:</t>
  </si>
  <si>
    <t>Phase 2 to phase 3 trials:</t>
  </si>
  <si>
    <t>Phase 3 trials to pre-registration:</t>
  </si>
  <si>
    <t>Pre-registration to product approval:</t>
  </si>
  <si>
    <t>Pre-clinical to phase 1 trial:</t>
  </si>
  <si>
    <t>Y</t>
  </si>
  <si>
    <t>Average Cost per Patient/year</t>
  </si>
  <si>
    <t>Number of Patients Treated</t>
  </si>
  <si>
    <t>Preclinical Costs</t>
  </si>
  <si>
    <t>in millions</t>
  </si>
  <si>
    <t>SENSITIVITY ANALYSIS</t>
  </si>
  <si>
    <t>TOTAL REVENUE &amp; COSTS</t>
  </si>
  <si>
    <t>Success Rates</t>
  </si>
  <si>
    <t>Cummulative Success Rates</t>
  </si>
  <si>
    <t>millions</t>
  </si>
  <si>
    <t>More</t>
  </si>
  <si>
    <t>Frequency</t>
  </si>
  <si>
    <t>Base</t>
  </si>
  <si>
    <t>Rand()</t>
  </si>
  <si>
    <t>RISK-ADJUSTED PRESENT VALUE OF CASH FLOWS</t>
  </si>
  <si>
    <t>CASH FLOWS (CF)</t>
  </si>
  <si>
    <t>RISK-ADJUSTED CF</t>
  </si>
  <si>
    <t>PV (RISK-ADJUSTED CF)</t>
  </si>
  <si>
    <t>NPV (RISK-ADJUSTED CF)</t>
  </si>
  <si>
    <t>PARAMETER ASSUMPTIONS</t>
  </si>
  <si>
    <t>Market Size</t>
  </si>
  <si>
    <t>Number of Clinical Trial Subjects</t>
  </si>
  <si>
    <t>Duration of Phase (Years)</t>
  </si>
  <si>
    <t>Clinical Trials Success Rates</t>
  </si>
  <si>
    <t>Costs</t>
  </si>
  <si>
    <t>Rates</t>
  </si>
  <si>
    <t>Simulation</t>
  </si>
  <si>
    <t>Probability</t>
  </si>
  <si>
    <t>High</t>
  </si>
  <si>
    <t>Low</t>
  </si>
  <si>
    <t>Trial #</t>
  </si>
  <si>
    <t>Minimum NPV</t>
  </si>
  <si>
    <t>Correlation w/ NPV</t>
  </si>
  <si>
    <t>Maximum NPV</t>
  </si>
  <si>
    <t>Average NPV</t>
  </si>
  <si>
    <t>Standard Deviation</t>
  </si>
  <si>
    <t>MONTE-CARLO SIMULATION</t>
  </si>
  <si>
    <t>Minimum</t>
  </si>
  <si>
    <t>Maximum</t>
  </si>
  <si>
    <t>Mean</t>
  </si>
  <si>
    <t>Standard Error</t>
  </si>
  <si>
    <t>Median</t>
  </si>
  <si>
    <t>Mode</t>
  </si>
  <si>
    <t>Sample Variance</t>
  </si>
  <si>
    <t>Kurtosis</t>
  </si>
  <si>
    <t>Skewness</t>
  </si>
  <si>
    <t>Range</t>
  </si>
  <si>
    <t>Sum</t>
  </si>
  <si>
    <t>Count</t>
  </si>
  <si>
    <t>Confidence Level(95.0%)</t>
  </si>
  <si>
    <t>Bin</t>
  </si>
  <si>
    <t>Tax Rate</t>
  </si>
  <si>
    <t>After-Tax CF</t>
  </si>
  <si>
    <t>CORRELATION WITH rNPV</t>
  </si>
  <si>
    <t>Parameter</t>
  </si>
  <si>
    <t>Bin Ranges</t>
  </si>
  <si>
    <t>rNVP Descriptive Statistics</t>
  </si>
  <si>
    <t>by Murali Vemula, PhD</t>
  </si>
  <si>
    <t>rNPV PROBABILITY DISTRIBUTION BASED ON MONTE-CARLO SIMULATION OF PARAMETERS</t>
  </si>
  <si>
    <t>IRR</t>
  </si>
  <si>
    <t>Evaluating Market Value of Biologic Therapeutic to Treat Dercum's Disease Based on Risk-Adjusted Net Present Value and Monte-Carlo Simulation</t>
  </si>
  <si>
    <t>Herbst, KL. Acta pharmacologica Sinica 2012, 33 (2), 155-72</t>
  </si>
  <si>
    <t>EvaluatePharma® Orphan Drug Report 2014</t>
  </si>
  <si>
    <t>Total Revenue</t>
  </si>
  <si>
    <t>Total cost of development</t>
  </si>
  <si>
    <t>million</t>
  </si>
  <si>
    <t>rNPV Descriptive Statistics</t>
  </si>
  <si>
    <t>Torreya Partners</t>
  </si>
  <si>
    <t>Pharmaceutical Manufacturing and Research Association</t>
  </si>
  <si>
    <t>DiMasi, JA., 2010, Clin Pharmacol Ther 87(3): 272-277</t>
  </si>
  <si>
    <t>NVCA</t>
  </si>
  <si>
    <t>US Corporate Tax Policy</t>
  </si>
  <si>
    <t>Nivarta, Inc., 1 Kendall Square, Cambridge, MA 02139</t>
  </si>
  <si>
    <t>Introduction</t>
  </si>
  <si>
    <t>The following model evaluates the value of developing a biologic therapeutic to treat a rare indication, Dercum's Disease (DD). The model is based on risk-adjusted Net Present Value (rNPV). The parameters that would affect the pre-clinical and clinical development have been used to estimate costs and project revenues. In addition, the costs to be incurred during phase 1, 2, and 3 of clinical development have been risk adjusted based on the success rates. Furthermore, the parameters have randomized based on triangular distributions and simulated using Monte-Carlo methods to identify the ones that most influence rNPV in this model. Such a model will hopefully provide some guidelines that can be used by originators, investors, and acquirers to make judicial investment decisions</t>
  </si>
  <si>
    <t>Disclaimer: This copy is for the intended recipient only. Please do not distribute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</si>
</sst>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&quot;Year &quot;0"/>
    <numFmt numFmtId="169" formatCode="0_);[Red]\(0\)"/>
  </numFmts>
  <fonts count="5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48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0" tint="-0.499984740745262"/>
      <name val="Calibri (Body)"/>
    </font>
    <font>
      <b/>
      <sz val="10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FuturaBT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DA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double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/>
    <xf numFmtId="0" fontId="34" fillId="0" borderId="16" applyNumberFormat="0" applyFill="0" applyAlignment="0" applyProtection="0"/>
    <xf numFmtId="43" fontId="3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80">
    <xf numFmtId="0" fontId="0" fillId="0" borderId="0" xfId="0"/>
    <xf numFmtId="0" fontId="4" fillId="0" borderId="0" xfId="2"/>
    <xf numFmtId="0" fontId="4" fillId="6" borderId="0" xfId="2" applyFill="1" applyBorder="1"/>
    <xf numFmtId="0" fontId="4" fillId="6" borderId="0" xfId="2" applyFill="1"/>
    <xf numFmtId="0" fontId="3" fillId="0" borderId="0" xfId="0" applyFont="1"/>
    <xf numFmtId="168" fontId="2" fillId="2" borderId="0" xfId="5" applyNumberFormat="1" applyFont="1" applyFill="1" applyBorder="1" applyAlignment="1">
      <alignment horizontal="left" vertical="center"/>
    </xf>
    <xf numFmtId="168" fontId="2" fillId="2" borderId="0" xfId="5" applyNumberFormat="1" applyFont="1" applyFill="1" applyBorder="1" applyAlignment="1">
      <alignment horizontal="center" vertical="center"/>
    </xf>
    <xf numFmtId="168" fontId="10" fillId="2" borderId="0" xfId="5" applyNumberFormat="1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164" fontId="12" fillId="0" borderId="0" xfId="2" applyNumberFormat="1" applyFont="1" applyAlignment="1" applyProtection="1">
      <alignment horizontal="right" vertical="center"/>
    </xf>
    <xf numFmtId="0" fontId="12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3" fontId="15" fillId="3" borderId="2" xfId="3" applyNumberFormat="1" applyFont="1" applyFill="1" applyBorder="1" applyAlignment="1">
      <alignment horizontal="right" vertical="center"/>
    </xf>
    <xf numFmtId="10" fontId="15" fillId="3" borderId="3" xfId="4" applyNumberFormat="1" applyFont="1" applyFill="1" applyBorder="1" applyAlignment="1">
      <alignment horizontal="right" vertical="center"/>
    </xf>
    <xf numFmtId="166" fontId="15" fillId="3" borderId="3" xfId="4" applyNumberFormat="1" applyFont="1" applyFill="1" applyBorder="1" applyAlignment="1">
      <alignment horizontal="right" vertical="center"/>
    </xf>
    <xf numFmtId="167" fontId="15" fillId="3" borderId="3" xfId="3" applyNumberFormat="1" applyFont="1" applyFill="1" applyBorder="1" applyAlignment="1">
      <alignment vertical="center"/>
    </xf>
    <xf numFmtId="165" fontId="15" fillId="3" borderId="3" xfId="2" applyNumberFormat="1" applyFont="1" applyFill="1" applyBorder="1" applyAlignment="1">
      <alignment horizontal="right" vertical="center"/>
    </xf>
    <xf numFmtId="165" fontId="15" fillId="3" borderId="4" xfId="2" applyNumberFormat="1" applyFont="1" applyFill="1" applyBorder="1" applyAlignment="1">
      <alignment horizontal="right" vertical="center"/>
    </xf>
    <xf numFmtId="165" fontId="15" fillId="3" borderId="2" xfId="2" applyNumberFormat="1" applyFont="1" applyFill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167" fontId="15" fillId="3" borderId="2" xfId="3" applyNumberFormat="1" applyFont="1" applyFill="1" applyBorder="1" applyAlignment="1">
      <alignment vertical="center"/>
    </xf>
    <xf numFmtId="9" fontId="15" fillId="3" borderId="4" xfId="4" applyFont="1" applyFill="1" applyBorder="1" applyAlignment="1">
      <alignment horizontal="right" vertical="center"/>
    </xf>
    <xf numFmtId="166" fontId="15" fillId="3" borderId="2" xfId="4" applyNumberFormat="1" applyFont="1" applyFill="1" applyBorder="1" applyAlignment="1">
      <alignment horizontal="right" vertical="center"/>
    </xf>
    <xf numFmtId="164" fontId="13" fillId="0" borderId="0" xfId="2" applyNumberFormat="1" applyFont="1" applyBorder="1" applyAlignment="1" applyProtection="1">
      <alignment horizontal="center" vertical="center"/>
    </xf>
    <xf numFmtId="0" fontId="12" fillId="0" borderId="0" xfId="2" applyFont="1" applyBorder="1" applyAlignment="1">
      <alignment horizontal="center" vertical="center"/>
    </xf>
    <xf numFmtId="165" fontId="12" fillId="0" borderId="0" xfId="5" applyNumberFormat="1" applyFont="1" applyBorder="1" applyAlignment="1">
      <alignment vertical="center"/>
    </xf>
    <xf numFmtId="165" fontId="12" fillId="0" borderId="0" xfId="2" applyNumberFormat="1" applyFont="1" applyBorder="1" applyAlignment="1">
      <alignment vertical="center"/>
    </xf>
    <xf numFmtId="0" fontId="19" fillId="0" borderId="0" xfId="2" applyFont="1" applyAlignment="1">
      <alignment vertical="center"/>
    </xf>
    <xf numFmtId="0" fontId="12" fillId="0" borderId="0" xfId="2" applyFont="1" applyFill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0" xfId="2" applyFont="1" applyBorder="1" applyAlignment="1">
      <alignment vertical="center" wrapText="1"/>
    </xf>
    <xf numFmtId="164" fontId="12" fillId="0" borderId="0" xfId="2" applyNumberFormat="1" applyFont="1" applyBorder="1" applyAlignment="1" applyProtection="1">
      <alignment vertical="center"/>
    </xf>
    <xf numFmtId="164" fontId="12" fillId="0" borderId="0" xfId="2" applyNumberFormat="1" applyFont="1" applyBorder="1" applyAlignment="1" applyProtection="1">
      <alignment horizontal="right" vertical="center"/>
    </xf>
    <xf numFmtId="167" fontId="15" fillId="0" borderId="0" xfId="3" applyNumberFormat="1" applyFont="1" applyAlignment="1">
      <alignment vertical="center"/>
    </xf>
    <xf numFmtId="0" fontId="22" fillId="0" borderId="0" xfId="2" applyFont="1" applyFill="1" applyAlignment="1">
      <alignment vertical="center"/>
    </xf>
    <xf numFmtId="0" fontId="20" fillId="0" borderId="0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20" fillId="0" borderId="0" xfId="2" applyFont="1" applyAlignment="1">
      <alignment horizontal="right" vertical="center"/>
    </xf>
    <xf numFmtId="37" fontId="20" fillId="0" borderId="0" xfId="2" applyNumberFormat="1" applyFont="1" applyBorder="1" applyAlignment="1" applyProtection="1">
      <alignment horizontal="left" vertical="center"/>
    </xf>
    <xf numFmtId="0" fontId="20" fillId="0" borderId="0" xfId="2" applyFont="1" applyBorder="1" applyAlignment="1">
      <alignment vertical="center" wrapText="1"/>
    </xf>
    <xf numFmtId="0" fontId="25" fillId="0" borderId="0" xfId="2" applyFont="1" applyAlignment="1">
      <alignment vertical="center"/>
    </xf>
    <xf numFmtId="10" fontId="12" fillId="0" borderId="0" xfId="4" applyNumberFormat="1" applyFont="1" applyFill="1" applyBorder="1" applyAlignment="1">
      <alignment vertical="center"/>
    </xf>
    <xf numFmtId="0" fontId="14" fillId="4" borderId="5" xfId="2" applyFont="1" applyFill="1" applyBorder="1" applyAlignment="1">
      <alignment horizontal="center" vertical="center"/>
    </xf>
    <xf numFmtId="0" fontId="29" fillId="4" borderId="0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38" fontId="12" fillId="0" borderId="0" xfId="2" applyNumberFormat="1" applyFont="1" applyBorder="1" applyAlignment="1">
      <alignment vertical="center"/>
    </xf>
    <xf numFmtId="9" fontId="12" fillId="3" borderId="2" xfId="4" applyNumberFormat="1" applyFont="1" applyFill="1" applyBorder="1" applyAlignment="1">
      <alignment horizontal="right" vertical="center"/>
    </xf>
    <xf numFmtId="9" fontId="12" fillId="3" borderId="3" xfId="4" applyNumberFormat="1" applyFont="1" applyFill="1" applyBorder="1" applyAlignment="1">
      <alignment horizontal="right" vertical="center"/>
    </xf>
    <xf numFmtId="9" fontId="12" fillId="3" borderId="4" xfId="4" applyNumberFormat="1" applyFont="1" applyFill="1" applyBorder="1" applyAlignment="1">
      <alignment horizontal="right" vertical="center"/>
    </xf>
    <xf numFmtId="2" fontId="19" fillId="0" borderId="0" xfId="2" applyNumberFormat="1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1" fontId="15" fillId="0" borderId="0" xfId="0" applyNumberFormat="1" applyFont="1" applyAlignment="1">
      <alignment horizontal="right" vertical="center"/>
    </xf>
    <xf numFmtId="0" fontId="38" fillId="0" borderId="0" xfId="0" applyFont="1"/>
    <xf numFmtId="0" fontId="36" fillId="0" borderId="0" xfId="0" applyFont="1" applyFill="1" applyBorder="1"/>
    <xf numFmtId="0" fontId="0" fillId="0" borderId="0" xfId="0" applyBorder="1"/>
    <xf numFmtId="0" fontId="10" fillId="2" borderId="0" xfId="2" applyFont="1" applyFill="1" applyBorder="1" applyAlignment="1">
      <alignment horizontal="center" vertical="center"/>
    </xf>
    <xf numFmtId="38" fontId="13" fillId="0" borderId="0" xfId="2" applyNumberFormat="1" applyFont="1" applyBorder="1" applyAlignment="1">
      <alignment vertical="center"/>
    </xf>
    <xf numFmtId="38" fontId="23" fillId="0" borderId="0" xfId="0" applyNumberFormat="1" applyFont="1" applyAlignment="1">
      <alignment vertical="center"/>
    </xf>
    <xf numFmtId="0" fontId="0" fillId="0" borderId="0" xfId="0" applyFill="1" applyBorder="1" applyAlignment="1"/>
    <xf numFmtId="0" fontId="0" fillId="0" borderId="8" xfId="0" applyFill="1" applyBorder="1" applyAlignment="1"/>
    <xf numFmtId="0" fontId="7" fillId="0" borderId="17" xfId="0" applyFont="1" applyFill="1" applyBorder="1" applyAlignment="1">
      <alignment horizontal="center"/>
    </xf>
    <xf numFmtId="43" fontId="12" fillId="0" borderId="0" xfId="2" applyNumberFormat="1" applyFont="1" applyBorder="1" applyAlignment="1">
      <alignment vertical="center"/>
    </xf>
    <xf numFmtId="165" fontId="12" fillId="0" borderId="0" xfId="2" applyNumberFormat="1" applyFont="1" applyBorder="1" applyAlignment="1">
      <alignment vertical="center" wrapText="1"/>
    </xf>
    <xf numFmtId="0" fontId="27" fillId="0" borderId="0" xfId="2" applyFont="1" applyFill="1" applyBorder="1" applyAlignment="1">
      <alignment horizontal="left" vertical="center"/>
    </xf>
    <xf numFmtId="0" fontId="24" fillId="2" borderId="20" xfId="2" applyFont="1" applyFill="1" applyBorder="1" applyAlignment="1">
      <alignment vertical="center"/>
    </xf>
    <xf numFmtId="0" fontId="16" fillId="2" borderId="10" xfId="2" applyFont="1" applyFill="1" applyBorder="1" applyAlignment="1">
      <alignment vertical="center"/>
    </xf>
    <xf numFmtId="0" fontId="20" fillId="0" borderId="21" xfId="2" applyFont="1" applyBorder="1" applyAlignment="1">
      <alignment vertical="center"/>
    </xf>
    <xf numFmtId="165" fontId="17" fillId="0" borderId="22" xfId="5" applyNumberFormat="1" applyFont="1" applyFill="1" applyBorder="1" applyAlignment="1">
      <alignment horizontal="right" vertical="center"/>
    </xf>
    <xf numFmtId="0" fontId="24" fillId="2" borderId="23" xfId="2" applyFont="1" applyFill="1" applyBorder="1" applyAlignment="1">
      <alignment vertical="center"/>
    </xf>
    <xf numFmtId="0" fontId="18" fillId="2" borderId="22" xfId="2" applyFont="1" applyFill="1" applyBorder="1" applyAlignment="1">
      <alignment horizontal="right" vertical="center"/>
    </xf>
    <xf numFmtId="0" fontId="12" fillId="0" borderId="22" xfId="2" applyFont="1" applyBorder="1" applyAlignment="1">
      <alignment horizontal="right" vertical="center"/>
    </xf>
    <xf numFmtId="0" fontId="16" fillId="2" borderId="22" xfId="2" applyFont="1" applyFill="1" applyBorder="1" applyAlignment="1">
      <alignment horizontal="right" vertical="center"/>
    </xf>
    <xf numFmtId="165" fontId="12" fillId="0" borderId="22" xfId="2" applyNumberFormat="1" applyFont="1" applyFill="1" applyBorder="1" applyAlignment="1">
      <alignment horizontal="right" vertical="center"/>
    </xf>
    <xf numFmtId="0" fontId="12" fillId="0" borderId="22" xfId="2" applyFont="1" applyBorder="1" applyAlignment="1">
      <alignment vertical="center"/>
    </xf>
    <xf numFmtId="37" fontId="20" fillId="0" borderId="21" xfId="2" applyNumberFormat="1" applyFont="1" applyBorder="1" applyAlignment="1" applyProtection="1">
      <alignment horizontal="left" vertical="center"/>
    </xf>
    <xf numFmtId="0" fontId="12" fillId="0" borderId="22" xfId="2" applyFont="1" applyFill="1" applyBorder="1" applyAlignment="1">
      <alignment horizontal="right" vertical="center"/>
    </xf>
    <xf numFmtId="0" fontId="20" fillId="0" borderId="11" xfId="2" applyFont="1" applyBorder="1" applyAlignment="1">
      <alignment vertical="center"/>
    </xf>
    <xf numFmtId="1" fontId="15" fillId="0" borderId="0" xfId="0" applyNumberFormat="1" applyFont="1" applyBorder="1" applyAlignment="1">
      <alignment horizontal="right" vertical="center"/>
    </xf>
    <xf numFmtId="1" fontId="15" fillId="0" borderId="18" xfId="0" applyNumberFormat="1" applyFont="1" applyBorder="1" applyAlignment="1">
      <alignment horizontal="right" vertical="center"/>
    </xf>
    <xf numFmtId="1" fontId="15" fillId="0" borderId="1" xfId="0" applyNumberFormat="1" applyFont="1" applyBorder="1" applyAlignment="1">
      <alignment horizontal="right" vertical="center"/>
    </xf>
    <xf numFmtId="1" fontId="15" fillId="0" borderId="24" xfId="0" applyNumberFormat="1" applyFont="1" applyBorder="1" applyAlignment="1">
      <alignment horizontal="right" vertical="center"/>
    </xf>
    <xf numFmtId="169" fontId="15" fillId="0" borderId="1" xfId="0" applyNumberFormat="1" applyFont="1" applyBorder="1" applyAlignment="1">
      <alignment horizontal="right" vertical="center"/>
    </xf>
    <xf numFmtId="169" fontId="15" fillId="0" borderId="24" xfId="0" applyNumberFormat="1" applyFont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164" fontId="12" fillId="0" borderId="0" xfId="2" applyNumberFormat="1" applyFont="1" applyFill="1" applyAlignment="1" applyProtection="1">
      <alignment horizontal="right" vertical="center"/>
    </xf>
    <xf numFmtId="0" fontId="33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30" fillId="0" borderId="0" xfId="2" applyFont="1" applyFill="1" applyAlignment="1">
      <alignment vertical="center"/>
    </xf>
    <xf numFmtId="0" fontId="39" fillId="0" borderId="0" xfId="2" applyFont="1" applyFill="1" applyBorder="1" applyAlignment="1">
      <alignment vertical="center"/>
    </xf>
    <xf numFmtId="0" fontId="20" fillId="0" borderId="21" xfId="2" applyFont="1" applyFill="1" applyBorder="1" applyAlignment="1">
      <alignment vertical="center"/>
    </xf>
    <xf numFmtId="165" fontId="12" fillId="0" borderId="0" xfId="2" applyNumberFormat="1" applyFont="1" applyFill="1" applyAlignment="1">
      <alignment vertical="center"/>
    </xf>
    <xf numFmtId="10" fontId="12" fillId="0" borderId="0" xfId="4" applyNumberFormat="1" applyFont="1" applyFill="1" applyAlignment="1">
      <alignment vertical="center"/>
    </xf>
    <xf numFmtId="9" fontId="12" fillId="0" borderId="0" xfId="4" applyFont="1" applyFill="1" applyAlignment="1">
      <alignment vertical="center"/>
    </xf>
    <xf numFmtId="0" fontId="39" fillId="0" borderId="0" xfId="2" applyFont="1" applyFill="1" applyAlignment="1">
      <alignment vertical="center"/>
    </xf>
    <xf numFmtId="0" fontId="41" fillId="0" borderId="0" xfId="2" applyFont="1" applyFill="1" applyBorder="1" applyAlignment="1">
      <alignment vertical="center"/>
    </xf>
    <xf numFmtId="0" fontId="13" fillId="0" borderId="1" xfId="2" applyFont="1" applyFill="1" applyBorder="1" applyAlignment="1">
      <alignment vertical="center"/>
    </xf>
    <xf numFmtId="0" fontId="12" fillId="0" borderId="22" xfId="2" applyFont="1" applyFill="1" applyBorder="1" applyAlignment="1">
      <alignment vertical="center"/>
    </xf>
    <xf numFmtId="37" fontId="20" fillId="0" borderId="21" xfId="2" applyNumberFormat="1" applyFont="1" applyFill="1" applyBorder="1" applyAlignment="1" applyProtection="1">
      <alignment horizontal="left" vertical="center"/>
    </xf>
    <xf numFmtId="165" fontId="12" fillId="0" borderId="0" xfId="2" applyNumberFormat="1" applyFont="1" applyFill="1" applyAlignment="1">
      <alignment horizontal="center" vertical="center"/>
    </xf>
    <xf numFmtId="0" fontId="20" fillId="0" borderId="11" xfId="2" applyFont="1" applyFill="1" applyBorder="1" applyAlignment="1">
      <alignment vertical="center"/>
    </xf>
    <xf numFmtId="0" fontId="12" fillId="0" borderId="21" xfId="2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21" fillId="8" borderId="0" xfId="2" applyFont="1" applyFill="1" applyBorder="1" applyAlignment="1">
      <alignment vertical="center"/>
    </xf>
    <xf numFmtId="0" fontId="37" fillId="0" borderId="0" xfId="0" applyFont="1" applyBorder="1" applyAlignment="1">
      <alignment horizontal="center" vertical="top"/>
    </xf>
    <xf numFmtId="168" fontId="12" fillId="9" borderId="14" xfId="5" applyNumberFormat="1" applyFont="1" applyFill="1" applyBorder="1" applyAlignment="1">
      <alignment horizontal="right" vertical="center"/>
    </xf>
    <xf numFmtId="168" fontId="12" fillId="9" borderId="13" xfId="5" applyNumberFormat="1" applyFont="1" applyFill="1" applyBorder="1" applyAlignment="1">
      <alignment horizontal="right" vertical="center"/>
    </xf>
    <xf numFmtId="168" fontId="12" fillId="9" borderId="15" xfId="5" applyNumberFormat="1" applyFont="1" applyFill="1" applyBorder="1" applyAlignment="1">
      <alignment horizontal="right" vertical="center"/>
    </xf>
    <xf numFmtId="0" fontId="37" fillId="0" borderId="7" xfId="0" applyFont="1" applyBorder="1" applyAlignment="1">
      <alignment horizontal="left" vertical="top"/>
    </xf>
    <xf numFmtId="0" fontId="37" fillId="0" borderId="18" xfId="0" applyFont="1" applyBorder="1" applyAlignment="1">
      <alignment horizontal="center" vertical="top"/>
    </xf>
    <xf numFmtId="0" fontId="37" fillId="0" borderId="7" xfId="0" applyFont="1" applyBorder="1" applyAlignment="1">
      <alignment vertical="top"/>
    </xf>
    <xf numFmtId="37" fontId="35" fillId="0" borderId="21" xfId="2" applyNumberFormat="1" applyFont="1" applyFill="1" applyBorder="1" applyAlignment="1" applyProtection="1">
      <alignment horizontal="left" vertical="center"/>
    </xf>
    <xf numFmtId="165" fontId="20" fillId="8" borderId="25" xfId="5" applyNumberFormat="1" applyFont="1" applyFill="1" applyBorder="1" applyAlignment="1">
      <alignment vertical="center"/>
    </xf>
    <xf numFmtId="165" fontId="12" fillId="0" borderId="25" xfId="5" applyNumberFormat="1" applyFont="1" applyBorder="1" applyAlignment="1">
      <alignment vertical="center"/>
    </xf>
    <xf numFmtId="165" fontId="19" fillId="0" borderId="25" xfId="5" applyNumberFormat="1" applyFont="1" applyBorder="1" applyAlignment="1">
      <alignment horizontal="center" vertical="center"/>
    </xf>
    <xf numFmtId="0" fontId="12" fillId="0" borderId="25" xfId="2" applyFont="1" applyBorder="1" applyAlignment="1">
      <alignment vertical="center"/>
    </xf>
    <xf numFmtId="37" fontId="20" fillId="8" borderId="25" xfId="2" applyNumberFormat="1" applyFont="1" applyFill="1" applyBorder="1" applyAlignment="1" applyProtection="1">
      <alignment horizontal="right" vertical="center"/>
    </xf>
    <xf numFmtId="166" fontId="28" fillId="3" borderId="25" xfId="4" applyNumberFormat="1" applyFont="1" applyFill="1" applyBorder="1" applyAlignment="1">
      <alignment vertical="center"/>
    </xf>
    <xf numFmtId="168" fontId="12" fillId="0" borderId="25" xfId="5" applyNumberFormat="1" applyFont="1" applyBorder="1" applyAlignment="1">
      <alignment vertical="center"/>
    </xf>
    <xf numFmtId="167" fontId="28" fillId="3" borderId="25" xfId="3" applyNumberFormat="1" applyFont="1" applyFill="1" applyBorder="1" applyAlignment="1">
      <alignment vertical="center"/>
    </xf>
    <xf numFmtId="0" fontId="20" fillId="8" borderId="25" xfId="2" applyFont="1" applyFill="1" applyBorder="1" applyAlignment="1">
      <alignment vertical="center"/>
    </xf>
    <xf numFmtId="37" fontId="20" fillId="8" borderId="25" xfId="2" applyNumberFormat="1" applyFont="1" applyFill="1" applyBorder="1" applyAlignment="1" applyProtection="1">
      <alignment horizontal="left" vertical="center"/>
    </xf>
    <xf numFmtId="165" fontId="12" fillId="0" borderId="25" xfId="5" applyNumberFormat="1" applyFont="1" applyFill="1" applyBorder="1" applyAlignment="1" applyProtection="1">
      <alignment vertical="center"/>
    </xf>
    <xf numFmtId="165" fontId="12" fillId="0" borderId="25" xfId="2" applyNumberFormat="1" applyFont="1" applyBorder="1" applyAlignment="1">
      <alignment vertical="center"/>
    </xf>
    <xf numFmtId="37" fontId="26" fillId="8" borderId="25" xfId="2" applyNumberFormat="1" applyFont="1" applyFill="1" applyBorder="1" applyAlignment="1" applyProtection="1">
      <alignment horizontal="left" vertical="center" indent="1"/>
    </xf>
    <xf numFmtId="0" fontId="19" fillId="0" borderId="25" xfId="2" applyFont="1" applyBorder="1" applyAlignment="1">
      <alignment vertical="center"/>
    </xf>
    <xf numFmtId="10" fontId="19" fillId="0" borderId="25" xfId="1" applyNumberFormat="1" applyFont="1" applyFill="1" applyBorder="1" applyAlignment="1" applyProtection="1">
      <alignment vertical="center"/>
    </xf>
    <xf numFmtId="165" fontId="19" fillId="0" borderId="25" xfId="2" applyNumberFormat="1" applyFont="1" applyBorder="1" applyAlignment="1">
      <alignment vertical="center"/>
    </xf>
    <xf numFmtId="166" fontId="28" fillId="7" borderId="25" xfId="4" applyNumberFormat="1" applyFont="1" applyFill="1" applyBorder="1" applyAlignment="1" applyProtection="1">
      <alignment vertical="center"/>
    </xf>
    <xf numFmtId="166" fontId="12" fillId="0" borderId="25" xfId="4" applyNumberFormat="1" applyFont="1" applyBorder="1" applyAlignment="1">
      <alignment vertical="center"/>
    </xf>
    <xf numFmtId="0" fontId="21" fillId="8" borderId="25" xfId="2" applyFont="1" applyFill="1" applyBorder="1" applyAlignment="1">
      <alignment vertical="center"/>
    </xf>
    <xf numFmtId="0" fontId="12" fillId="0" borderId="25" xfId="2" applyFont="1" applyFill="1" applyBorder="1" applyAlignment="1">
      <alignment vertical="center"/>
    </xf>
    <xf numFmtId="0" fontId="5" fillId="8" borderId="25" xfId="2" applyFont="1" applyFill="1" applyBorder="1"/>
    <xf numFmtId="0" fontId="4" fillId="0" borderId="25" xfId="2" applyBorder="1"/>
    <xf numFmtId="0" fontId="12" fillId="0" borderId="25" xfId="2" applyFont="1" applyBorder="1" applyAlignment="1">
      <alignment horizontal="center" vertical="center"/>
    </xf>
    <xf numFmtId="167" fontId="12" fillId="0" borderId="25" xfId="2" applyNumberFormat="1" applyFont="1" applyBorder="1" applyAlignment="1">
      <alignment vertical="center"/>
    </xf>
    <xf numFmtId="9" fontId="12" fillId="0" borderId="25" xfId="4" applyFont="1" applyBorder="1" applyAlignment="1">
      <alignment vertical="center"/>
    </xf>
    <xf numFmtId="0" fontId="13" fillId="0" borderId="25" xfId="2" applyFont="1" applyBorder="1" applyAlignment="1">
      <alignment vertical="center"/>
    </xf>
    <xf numFmtId="165" fontId="13" fillId="0" borderId="25" xfId="5" applyNumberFormat="1" applyFont="1" applyBorder="1" applyAlignment="1">
      <alignment vertical="center"/>
    </xf>
    <xf numFmtId="165" fontId="13" fillId="0" borderId="25" xfId="2" applyNumberFormat="1" applyFont="1" applyBorder="1" applyAlignment="1">
      <alignment vertical="center"/>
    </xf>
    <xf numFmtId="0" fontId="20" fillId="8" borderId="25" xfId="2" applyFont="1" applyFill="1" applyBorder="1" applyAlignment="1">
      <alignment vertical="center" wrapText="1"/>
    </xf>
    <xf numFmtId="0" fontId="12" fillId="0" borderId="25" xfId="2" applyFont="1" applyBorder="1" applyAlignment="1">
      <alignment vertical="center" wrapText="1"/>
    </xf>
    <xf numFmtId="165" fontId="12" fillId="0" borderId="25" xfId="2" applyNumberFormat="1" applyFont="1" applyFill="1" applyBorder="1" applyAlignment="1">
      <alignment vertical="center"/>
    </xf>
    <xf numFmtId="37" fontId="32" fillId="8" borderId="25" xfId="2" applyNumberFormat="1" applyFont="1" applyFill="1" applyBorder="1" applyAlignment="1" applyProtection="1">
      <alignment horizontal="right" vertical="center"/>
    </xf>
    <xf numFmtId="9" fontId="28" fillId="3" borderId="25" xfId="4" applyNumberFormat="1" applyFont="1" applyFill="1" applyBorder="1" applyAlignment="1">
      <alignment horizontal="right" vertical="center"/>
    </xf>
    <xf numFmtId="0" fontId="11" fillId="0" borderId="25" xfId="2" applyFont="1" applyFill="1" applyBorder="1" applyAlignment="1">
      <alignment horizontal="center" vertical="center"/>
    </xf>
    <xf numFmtId="9" fontId="30" fillId="0" borderId="25" xfId="4" applyNumberFormat="1" applyFont="1" applyFill="1" applyBorder="1" applyAlignment="1">
      <alignment horizontal="right" vertical="center"/>
    </xf>
    <xf numFmtId="37" fontId="31" fillId="8" borderId="25" xfId="2" applyNumberFormat="1" applyFont="1" applyFill="1" applyBorder="1" applyAlignment="1" applyProtection="1">
      <alignment horizontal="right" vertical="center"/>
    </xf>
    <xf numFmtId="9" fontId="28" fillId="0" borderId="25" xfId="4" applyNumberFormat="1" applyFont="1" applyFill="1" applyBorder="1" applyAlignment="1">
      <alignment vertical="center"/>
    </xf>
    <xf numFmtId="0" fontId="20" fillId="8" borderId="25" xfId="2" applyFont="1" applyFill="1" applyBorder="1" applyAlignment="1">
      <alignment horizontal="right" vertical="center"/>
    </xf>
    <xf numFmtId="9" fontId="12" fillId="0" borderId="25" xfId="4" applyNumberFormat="1" applyFont="1" applyFill="1" applyBorder="1" applyAlignment="1">
      <alignment vertical="center"/>
    </xf>
    <xf numFmtId="38" fontId="12" fillId="0" borderId="25" xfId="2" applyNumberFormat="1" applyFont="1" applyBorder="1" applyAlignment="1">
      <alignment vertical="center"/>
    </xf>
    <xf numFmtId="0" fontId="26" fillId="8" borderId="25" xfId="2" applyFont="1" applyFill="1" applyBorder="1" applyAlignment="1">
      <alignment horizontal="left" vertical="center" indent="1"/>
    </xf>
    <xf numFmtId="2" fontId="19" fillId="0" borderId="25" xfId="2" applyNumberFormat="1" applyFont="1" applyBorder="1" applyAlignment="1">
      <alignment vertical="center"/>
    </xf>
    <xf numFmtId="0" fontId="26" fillId="0" borderId="0" xfId="2" applyFont="1" applyFill="1" applyBorder="1" applyAlignment="1">
      <alignment horizontal="left" vertical="center" indent="1"/>
    </xf>
    <xf numFmtId="0" fontId="4" fillId="0" borderId="0" xfId="2"/>
    <xf numFmtId="0" fontId="10" fillId="2" borderId="10" xfId="2" applyFont="1" applyFill="1" applyBorder="1" applyAlignment="1">
      <alignment horizontal="center" vertical="center"/>
    </xf>
    <xf numFmtId="166" fontId="12" fillId="0" borderId="22" xfId="2" applyNumberFormat="1" applyFont="1" applyFill="1" applyBorder="1" applyAlignment="1">
      <alignment vertical="center"/>
    </xf>
    <xf numFmtId="167" fontId="15" fillId="0" borderId="22" xfId="3" applyNumberFormat="1" applyFont="1" applyFill="1" applyBorder="1" applyAlignment="1">
      <alignment vertical="center"/>
    </xf>
    <xf numFmtId="9" fontId="15" fillId="0" borderId="22" xfId="4" applyFont="1" applyFill="1" applyBorder="1" applyAlignment="1">
      <alignment horizontal="right" vertical="center"/>
    </xf>
    <xf numFmtId="9" fontId="15" fillId="0" borderId="12" xfId="4" applyFont="1" applyFill="1" applyBorder="1" applyAlignment="1">
      <alignment horizontal="right" vertical="center"/>
    </xf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167" fontId="28" fillId="7" borderId="25" xfId="2" applyNumberFormat="1" applyFont="1" applyFill="1" applyBorder="1" applyAlignment="1">
      <alignment vertical="center"/>
    </xf>
    <xf numFmtId="9" fontId="28" fillId="7" borderId="25" xfId="4" applyFont="1" applyFill="1" applyBorder="1" applyAlignment="1">
      <alignment vertical="center"/>
    </xf>
    <xf numFmtId="0" fontId="12" fillId="0" borderId="0" xfId="2" applyFont="1" applyBorder="1" applyAlignment="1">
      <alignment horizontal="center" vertical="center" textRotation="45" wrapText="1"/>
    </xf>
    <xf numFmtId="165" fontId="12" fillId="0" borderId="0" xfId="2" applyNumberFormat="1" applyFont="1" applyBorder="1" applyAlignment="1">
      <alignment horizontal="center" vertical="center" textRotation="45" wrapText="1"/>
    </xf>
    <xf numFmtId="0" fontId="20" fillId="0" borderId="25" xfId="2" applyFont="1" applyBorder="1" applyAlignment="1">
      <alignment vertical="center"/>
    </xf>
    <xf numFmtId="0" fontId="25" fillId="0" borderId="25" xfId="2" applyFont="1" applyBorder="1" applyAlignment="1">
      <alignment vertical="center"/>
    </xf>
    <xf numFmtId="0" fontId="12" fillId="0" borderId="0" xfId="2" applyFont="1" applyBorder="1" applyAlignment="1">
      <alignment horizontal="left" vertical="center" textRotation="45" wrapText="1"/>
    </xf>
    <xf numFmtId="168" fontId="2" fillId="2" borderId="25" xfId="5" applyNumberFormat="1" applyFont="1" applyFill="1" applyBorder="1" applyAlignment="1">
      <alignment horizontal="center" textRotation="45" wrapText="1"/>
    </xf>
    <xf numFmtId="166" fontId="12" fillId="0" borderId="25" xfId="2" applyNumberFormat="1" applyFont="1" applyBorder="1" applyAlignment="1">
      <alignment vertical="center"/>
    </xf>
    <xf numFmtId="9" fontId="12" fillId="0" borderId="25" xfId="2" applyNumberFormat="1" applyFont="1" applyBorder="1" applyAlignment="1">
      <alignment vertical="center"/>
    </xf>
    <xf numFmtId="3" fontId="12" fillId="0" borderId="22" xfId="2" applyNumberFormat="1" applyFont="1" applyFill="1" applyBorder="1" applyAlignment="1">
      <alignment vertical="center"/>
    </xf>
    <xf numFmtId="3" fontId="12" fillId="0" borderId="0" xfId="2" applyNumberFormat="1" applyFont="1" applyFill="1" applyAlignment="1">
      <alignment vertical="center"/>
    </xf>
    <xf numFmtId="10" fontId="12" fillId="0" borderId="0" xfId="2" applyNumberFormat="1" applyFont="1" applyFill="1" applyAlignment="1">
      <alignment vertical="center"/>
    </xf>
    <xf numFmtId="166" fontId="12" fillId="0" borderId="0" xfId="2" applyNumberFormat="1" applyFont="1" applyFill="1" applyAlignment="1">
      <alignment vertical="center"/>
    </xf>
    <xf numFmtId="167" fontId="12" fillId="0" borderId="0" xfId="2" applyNumberFormat="1" applyFont="1" applyFill="1" applyAlignment="1">
      <alignment vertical="center"/>
    </xf>
    <xf numFmtId="9" fontId="12" fillId="0" borderId="0" xfId="2" applyNumberFormat="1" applyFont="1" applyFill="1" applyAlignment="1">
      <alignment vertical="center"/>
    </xf>
    <xf numFmtId="0" fontId="12" fillId="0" borderId="9" xfId="2" applyFont="1" applyFill="1" applyBorder="1" applyAlignment="1">
      <alignment vertical="center"/>
    </xf>
    <xf numFmtId="0" fontId="12" fillId="2" borderId="26" xfId="2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12" fillId="0" borderId="11" xfId="2" applyFont="1" applyFill="1" applyBorder="1" applyAlignment="1">
      <alignment vertical="center"/>
    </xf>
    <xf numFmtId="0" fontId="12" fillId="0" borderId="8" xfId="2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3" fontId="15" fillId="3" borderId="0" xfId="3" applyNumberFormat="1" applyFont="1" applyFill="1" applyBorder="1" applyAlignment="1">
      <alignment horizontal="right" vertical="center"/>
    </xf>
    <xf numFmtId="10" fontId="15" fillId="3" borderId="0" xfId="4" applyNumberFormat="1" applyFont="1" applyFill="1" applyBorder="1" applyAlignment="1">
      <alignment horizontal="right" vertical="center"/>
    </xf>
    <xf numFmtId="166" fontId="15" fillId="3" borderId="0" xfId="4" applyNumberFormat="1" applyFont="1" applyFill="1" applyBorder="1" applyAlignment="1">
      <alignment horizontal="right" vertical="center"/>
    </xf>
    <xf numFmtId="167" fontId="15" fillId="3" borderId="0" xfId="3" applyNumberFormat="1" applyFont="1" applyFill="1" applyBorder="1" applyAlignment="1">
      <alignment vertical="center"/>
    </xf>
    <xf numFmtId="165" fontId="15" fillId="3" borderId="0" xfId="2" applyNumberFormat="1" applyFont="1" applyFill="1" applyBorder="1" applyAlignment="1">
      <alignment horizontal="right" vertical="center"/>
    </xf>
    <xf numFmtId="165" fontId="17" fillId="0" borderId="0" xfId="5" applyNumberFormat="1" applyFont="1" applyFill="1" applyBorder="1" applyAlignment="1">
      <alignment horizontal="right" vertical="center"/>
    </xf>
    <xf numFmtId="0" fontId="18" fillId="2" borderId="0" xfId="2" applyFont="1" applyFill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6" fillId="2" borderId="0" xfId="2" applyFont="1" applyFill="1" applyBorder="1" applyAlignment="1">
      <alignment horizontal="right" vertical="center"/>
    </xf>
    <xf numFmtId="165" fontId="12" fillId="0" borderId="0" xfId="2" applyNumberFormat="1" applyFont="1" applyFill="1" applyBorder="1" applyAlignment="1">
      <alignment horizontal="right" vertical="center"/>
    </xf>
    <xf numFmtId="9" fontId="12" fillId="3" borderId="0" xfId="4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right" vertical="center"/>
    </xf>
    <xf numFmtId="9" fontId="15" fillId="3" borderId="0" xfId="4" applyFont="1" applyFill="1" applyBorder="1" applyAlignment="1">
      <alignment horizontal="right" vertical="center"/>
    </xf>
    <xf numFmtId="9" fontId="15" fillId="3" borderId="8" xfId="4" applyFont="1" applyFill="1" applyBorder="1" applyAlignment="1">
      <alignment horizontal="right" vertical="center"/>
    </xf>
    <xf numFmtId="3" fontId="15" fillId="3" borderId="22" xfId="3" applyNumberFormat="1" applyFont="1" applyFill="1" applyBorder="1" applyAlignment="1">
      <alignment horizontal="right" vertical="center"/>
    </xf>
    <xf numFmtId="166" fontId="15" fillId="3" borderId="22" xfId="4" applyNumberFormat="1" applyFont="1" applyFill="1" applyBorder="1" applyAlignment="1">
      <alignment horizontal="right" vertical="center"/>
    </xf>
    <xf numFmtId="167" fontId="15" fillId="3" borderId="22" xfId="3" applyNumberFormat="1" applyFont="1" applyFill="1" applyBorder="1" applyAlignment="1">
      <alignment vertical="center"/>
    </xf>
    <xf numFmtId="165" fontId="15" fillId="3" borderId="22" xfId="2" applyNumberFormat="1" applyFont="1" applyFill="1" applyBorder="1" applyAlignment="1">
      <alignment horizontal="right" vertical="center"/>
    </xf>
    <xf numFmtId="9" fontId="12" fillId="3" borderId="22" xfId="4" applyNumberFormat="1" applyFont="1" applyFill="1" applyBorder="1" applyAlignment="1">
      <alignment horizontal="right" vertical="center"/>
    </xf>
    <xf numFmtId="9" fontId="15" fillId="3" borderId="22" xfId="4" applyFont="1" applyFill="1" applyBorder="1" applyAlignment="1">
      <alignment horizontal="right" vertical="center"/>
    </xf>
    <xf numFmtId="9" fontId="15" fillId="3" borderId="12" xfId="4" applyFont="1" applyFill="1" applyBorder="1" applyAlignment="1">
      <alignment horizontal="right" vertical="center"/>
    </xf>
    <xf numFmtId="0" fontId="12" fillId="2" borderId="22" xfId="2" applyFont="1" applyFill="1" applyBorder="1" applyAlignment="1">
      <alignment vertical="center"/>
    </xf>
    <xf numFmtId="0" fontId="12" fillId="0" borderId="0" xfId="2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167" fontId="12" fillId="3" borderId="0" xfId="3" applyNumberFormat="1" applyFont="1" applyFill="1" applyBorder="1" applyAlignment="1">
      <alignment vertical="center"/>
    </xf>
    <xf numFmtId="167" fontId="12" fillId="3" borderId="22" xfId="3" applyNumberFormat="1" applyFont="1" applyFill="1" applyBorder="1" applyAlignment="1">
      <alignment vertical="center"/>
    </xf>
    <xf numFmtId="167" fontId="12" fillId="0" borderId="22" xfId="3" applyNumberFormat="1" applyFont="1" applyFill="1" applyBorder="1" applyAlignment="1">
      <alignment vertical="center"/>
    </xf>
    <xf numFmtId="0" fontId="21" fillId="8" borderId="28" xfId="2" applyFont="1" applyFill="1" applyBorder="1" applyAlignment="1">
      <alignment vertical="center"/>
    </xf>
    <xf numFmtId="0" fontId="12" fillId="0" borderId="28" xfId="2" applyFont="1" applyFill="1" applyBorder="1" applyAlignment="1">
      <alignment vertical="center"/>
    </xf>
    <xf numFmtId="165" fontId="12" fillId="0" borderId="28" xfId="5" applyNumberFormat="1" applyFont="1" applyBorder="1" applyAlignment="1">
      <alignment vertical="center"/>
    </xf>
    <xf numFmtId="165" fontId="12" fillId="0" borderId="28" xfId="2" applyNumberFormat="1" applyFont="1" applyBorder="1" applyAlignment="1">
      <alignment vertical="center"/>
    </xf>
    <xf numFmtId="0" fontId="21" fillId="8" borderId="27" xfId="2" applyFont="1" applyFill="1" applyBorder="1" applyAlignment="1">
      <alignment vertical="center"/>
    </xf>
    <xf numFmtId="0" fontId="13" fillId="0" borderId="27" xfId="2" applyFont="1" applyBorder="1" applyAlignment="1">
      <alignment vertical="center"/>
    </xf>
    <xf numFmtId="165" fontId="13" fillId="0" borderId="27" xfId="2" applyNumberFormat="1" applyFont="1" applyBorder="1" applyAlignment="1">
      <alignment vertical="center"/>
    </xf>
    <xf numFmtId="165" fontId="0" fillId="0" borderId="0" xfId="0" applyNumberFormat="1"/>
    <xf numFmtId="0" fontId="7" fillId="0" borderId="17" xfId="0" applyFont="1" applyFill="1" applyBorder="1" applyAlignment="1">
      <alignment horizontal="centerContinuous"/>
    </xf>
    <xf numFmtId="165" fontId="0" fillId="0" borderId="0" xfId="0" applyNumberFormat="1" applyFill="1" applyBorder="1" applyAlignment="1"/>
    <xf numFmtId="0" fontId="0" fillId="0" borderId="0" xfId="0" applyAlignment="1">
      <alignment horizontal="center"/>
    </xf>
    <xf numFmtId="0" fontId="0" fillId="0" borderId="7" xfId="0" applyBorder="1"/>
    <xf numFmtId="0" fontId="0" fillId="0" borderId="19" xfId="0" applyBorder="1"/>
    <xf numFmtId="0" fontId="20" fillId="8" borderId="28" xfId="2" applyFont="1" applyFill="1" applyBorder="1" applyAlignment="1">
      <alignment vertical="center"/>
    </xf>
    <xf numFmtId="0" fontId="12" fillId="0" borderId="28" xfId="2" applyFont="1" applyBorder="1" applyAlignment="1">
      <alignment vertical="center"/>
    </xf>
    <xf numFmtId="38" fontId="12" fillId="0" borderId="28" xfId="2" applyNumberFormat="1" applyFont="1" applyBorder="1" applyAlignment="1">
      <alignment vertical="center"/>
    </xf>
    <xf numFmtId="0" fontId="26" fillId="8" borderId="30" xfId="2" applyFont="1" applyFill="1" applyBorder="1" applyAlignment="1">
      <alignment horizontal="left" vertical="center" indent="1"/>
    </xf>
    <xf numFmtId="0" fontId="12" fillId="0" borderId="30" xfId="2" applyFont="1" applyBorder="1" applyAlignment="1">
      <alignment vertical="center"/>
    </xf>
    <xf numFmtId="2" fontId="19" fillId="0" borderId="30" xfId="2" applyNumberFormat="1" applyFont="1" applyBorder="1" applyAlignment="1">
      <alignment vertical="center"/>
    </xf>
    <xf numFmtId="0" fontId="21" fillId="8" borderId="29" xfId="2" applyFont="1" applyFill="1" applyBorder="1" applyAlignment="1">
      <alignment vertical="center"/>
    </xf>
    <xf numFmtId="0" fontId="12" fillId="0" borderId="29" xfId="2" applyFont="1" applyBorder="1" applyAlignment="1">
      <alignment vertical="center"/>
    </xf>
    <xf numFmtId="38" fontId="12" fillId="0" borderId="29" xfId="2" applyNumberFormat="1" applyFont="1" applyBorder="1" applyAlignment="1">
      <alignment vertical="center"/>
    </xf>
    <xf numFmtId="168" fontId="2" fillId="0" borderId="0" xfId="5" applyNumberFormat="1" applyFont="1" applyFill="1" applyBorder="1" applyAlignment="1">
      <alignment horizontal="center" textRotation="45" wrapText="1"/>
    </xf>
    <xf numFmtId="0" fontId="43" fillId="0" borderId="0" xfId="0" applyFont="1"/>
    <xf numFmtId="0" fontId="42" fillId="0" borderId="0" xfId="0" applyFont="1"/>
    <xf numFmtId="0" fontId="42" fillId="0" borderId="0" xfId="0" applyFont="1" applyFill="1" applyBorder="1" applyAlignment="1">
      <alignment horizontal="center"/>
    </xf>
    <xf numFmtId="0" fontId="45" fillId="0" borderId="0" xfId="0" applyFont="1"/>
    <xf numFmtId="0" fontId="44" fillId="0" borderId="0" xfId="0" applyFont="1"/>
    <xf numFmtId="0" fontId="46" fillId="0" borderId="0" xfId="0" applyFont="1" applyFill="1" applyBorder="1"/>
    <xf numFmtId="0" fontId="47" fillId="0" borderId="0" xfId="0" applyFont="1" applyFill="1" applyBorder="1"/>
    <xf numFmtId="0" fontId="45" fillId="0" borderId="0" xfId="0" applyFont="1" applyBorder="1"/>
    <xf numFmtId="0" fontId="47" fillId="0" borderId="0" xfId="0" applyFont="1" applyFill="1"/>
    <xf numFmtId="0" fontId="46" fillId="0" borderId="0" xfId="0" applyFont="1" applyFill="1"/>
    <xf numFmtId="3" fontId="35" fillId="0" borderId="18" xfId="0" applyNumberFormat="1" applyFont="1" applyBorder="1"/>
    <xf numFmtId="2" fontId="35" fillId="0" borderId="18" xfId="0" applyNumberFormat="1" applyFont="1" applyBorder="1"/>
    <xf numFmtId="167" fontId="35" fillId="0" borderId="18" xfId="3" applyNumberFormat="1" applyFont="1" applyFill="1" applyBorder="1" applyAlignment="1">
      <alignment vertical="center"/>
    </xf>
    <xf numFmtId="167" fontId="35" fillId="0" borderId="24" xfId="3" applyNumberFormat="1" applyFont="1" applyFill="1" applyBorder="1" applyAlignment="1">
      <alignment vertical="center"/>
    </xf>
    <xf numFmtId="0" fontId="0" fillId="0" borderId="1" xfId="0" applyBorder="1"/>
    <xf numFmtId="168" fontId="12" fillId="9" borderId="15" xfId="5" applyNumberFormat="1" applyFont="1" applyFill="1" applyBorder="1" applyAlignment="1">
      <alignment horizontal="left" vertical="center"/>
    </xf>
    <xf numFmtId="168" fontId="12" fillId="9" borderId="13" xfId="5" applyNumberFormat="1" applyFont="1" applyFill="1" applyBorder="1" applyAlignment="1">
      <alignment horizontal="left" vertical="center"/>
    </xf>
    <xf numFmtId="168" fontId="12" fillId="9" borderId="14" xfId="5" applyNumberFormat="1" applyFont="1" applyFill="1" applyBorder="1" applyAlignment="1">
      <alignment horizontal="left" vertical="center"/>
    </xf>
    <xf numFmtId="0" fontId="48" fillId="6" borderId="0" xfId="2" applyFont="1" applyFill="1" applyBorder="1" applyAlignment="1">
      <alignment wrapText="1"/>
    </xf>
    <xf numFmtId="9" fontId="12" fillId="0" borderId="0" xfId="2" applyNumberFormat="1" applyFont="1" applyAlignment="1">
      <alignment vertical="center"/>
    </xf>
    <xf numFmtId="0" fontId="49" fillId="0" borderId="0" xfId="2" applyFont="1" applyFill="1" applyAlignment="1">
      <alignment vertical="center"/>
    </xf>
    <xf numFmtId="0" fontId="12" fillId="0" borderId="25" xfId="2" applyNumberFormat="1" applyFont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9" fontId="13" fillId="0" borderId="0" xfId="2" applyNumberFormat="1" applyFont="1" applyBorder="1" applyAlignment="1">
      <alignment vertical="center"/>
    </xf>
    <xf numFmtId="9" fontId="3" fillId="0" borderId="0" xfId="0" applyNumberFormat="1" applyFont="1"/>
    <xf numFmtId="3" fontId="12" fillId="0" borderId="25" xfId="2" applyNumberFormat="1" applyFont="1" applyBorder="1" applyAlignment="1">
      <alignment vertical="center"/>
    </xf>
    <xf numFmtId="3" fontId="3" fillId="0" borderId="0" xfId="0" applyNumberFormat="1" applyFont="1"/>
    <xf numFmtId="1" fontId="3" fillId="0" borderId="0" xfId="0" applyNumberFormat="1" applyFont="1"/>
    <xf numFmtId="167" fontId="12" fillId="3" borderId="3" xfId="3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Continuous"/>
    </xf>
    <xf numFmtId="0" fontId="40" fillId="0" borderId="0" xfId="2" applyFont="1" applyFill="1" applyBorder="1" applyAlignment="1">
      <alignment vertical="center"/>
    </xf>
    <xf numFmtId="0" fontId="50" fillId="6" borderId="0" xfId="2" applyFont="1" applyFill="1" applyBorder="1" applyAlignment="1">
      <alignment wrapText="1"/>
    </xf>
    <xf numFmtId="0" fontId="51" fillId="6" borderId="0" xfId="2" applyFont="1" applyFill="1" applyBorder="1" applyAlignment="1">
      <alignment wrapText="1"/>
    </xf>
    <xf numFmtId="0" fontId="52" fillId="6" borderId="0" xfId="2" applyFont="1" applyFill="1"/>
    <xf numFmtId="167" fontId="11" fillId="5" borderId="11" xfId="3" applyNumberFormat="1" applyFont="1" applyFill="1" applyBorder="1" applyAlignment="1">
      <alignment vertical="center"/>
    </xf>
    <xf numFmtId="167" fontId="11" fillId="5" borderId="12" xfId="3" applyNumberFormat="1" applyFont="1" applyFill="1" applyBorder="1" applyAlignment="1">
      <alignment vertical="center"/>
    </xf>
    <xf numFmtId="167" fontId="11" fillId="5" borderId="11" xfId="3" applyNumberFormat="1" applyFont="1" applyFill="1" applyBorder="1" applyAlignment="1">
      <alignment horizontal="right" vertical="center"/>
    </xf>
    <xf numFmtId="167" fontId="11" fillId="5" borderId="12" xfId="3" applyNumberFormat="1" applyFont="1" applyFill="1" applyBorder="1" applyAlignment="1">
      <alignment horizontal="right" vertical="center"/>
    </xf>
    <xf numFmtId="0" fontId="11" fillId="5" borderId="9" xfId="2" applyFont="1" applyFill="1" applyBorder="1" applyAlignment="1">
      <alignment horizontal="right" vertical="center"/>
    </xf>
    <xf numFmtId="0" fontId="11" fillId="5" borderId="10" xfId="2" applyFont="1" applyFill="1" applyBorder="1" applyAlignment="1">
      <alignment horizontal="right" vertical="center"/>
    </xf>
  </cellXfs>
  <cellStyles count="29">
    <cellStyle name="Comma 2" xfId="5"/>
    <cellStyle name="Comma 3" xfId="16"/>
    <cellStyle name="Currency 2" xfId="3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eading 3 2" xfId="15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Normal 2" xfId="2"/>
    <cellStyle name="Normal 3" xfId="14"/>
    <cellStyle name="Percent" xfId="1" builtinId="5"/>
    <cellStyle name="Percent 2" xfId="4"/>
  </cellStyles>
  <dxfs count="0"/>
  <tableStyles count="0" defaultTableStyle="TableStyleMedium9" defaultPivotStyle="PivotStyleMedium7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Dashboard!$E$30</c:f>
              <c:strCache>
                <c:ptCount val="1"/>
                <c:pt idx="0">
                  <c:v>TOTAL REVENUE (Product + ODTC)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Dashboard!$F$28:$T$28</c:f>
              <c:numCache>
                <c:formatCode>"Year "0</c:formatCode>
                <c:ptCount val="1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</c:numCache>
            </c:numRef>
          </c:cat>
          <c:val>
            <c:numRef>
              <c:f>Dashboard!$F$30:$T$30</c:f>
              <c:numCache>
                <c:formatCode>0</c:formatCode>
                <c:ptCount val="15"/>
                <c:pt idx="0">
                  <c:v>0.0</c:v>
                </c:pt>
                <c:pt idx="1">
                  <c:v>0.5</c:v>
                </c:pt>
                <c:pt idx="2">
                  <c:v>0.8125</c:v>
                </c:pt>
                <c:pt idx="3">
                  <c:v>0.8125</c:v>
                </c:pt>
                <c:pt idx="4">
                  <c:v>0.0</c:v>
                </c:pt>
                <c:pt idx="5">
                  <c:v>108.681944465625</c:v>
                </c:pt>
                <c:pt idx="6">
                  <c:v>223.8848055991875</c:v>
                </c:pt>
                <c:pt idx="7">
                  <c:v>345.9020246507447</c:v>
                </c:pt>
                <c:pt idx="8">
                  <c:v>475.038780520356</c:v>
                </c:pt>
                <c:pt idx="9">
                  <c:v>489.2899439359668</c:v>
                </c:pt>
                <c:pt idx="10">
                  <c:v>503.9686422540458</c:v>
                </c:pt>
                <c:pt idx="11">
                  <c:v>519.087701521667</c:v>
                </c:pt>
                <c:pt idx="12">
                  <c:v>400.9952494254879</c:v>
                </c:pt>
                <c:pt idx="13">
                  <c:v>275.3500712721684</c:v>
                </c:pt>
                <c:pt idx="14">
                  <c:v>141.8052867051668</c:v>
                </c:pt>
              </c:numCache>
            </c:numRef>
          </c:val>
        </c:ser>
        <c:ser>
          <c:idx val="1"/>
          <c:order val="1"/>
          <c:tx>
            <c:strRef>
              <c:f>Dashboard!$E$31</c:f>
              <c:strCache>
                <c:ptCount val="1"/>
                <c:pt idx="0">
                  <c:v>TOTAL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Dashboard!$F$28:$T$28</c:f>
              <c:numCache>
                <c:formatCode>"Year "0</c:formatCode>
                <c:ptCount val="1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</c:numCache>
            </c:numRef>
          </c:cat>
          <c:val>
            <c:numRef>
              <c:f>Dashboard!$F$31:$T$31</c:f>
              <c:numCache>
                <c:formatCode>0</c:formatCode>
                <c:ptCount val="15"/>
                <c:pt idx="0">
                  <c:v>20.1</c:v>
                </c:pt>
                <c:pt idx="1">
                  <c:v>3.6</c:v>
                </c:pt>
                <c:pt idx="2">
                  <c:v>4.225</c:v>
                </c:pt>
                <c:pt idx="3">
                  <c:v>4.225</c:v>
                </c:pt>
                <c:pt idx="4">
                  <c:v>1.4</c:v>
                </c:pt>
                <c:pt idx="5">
                  <c:v>43.47277778625001</c:v>
                </c:pt>
                <c:pt idx="6">
                  <c:v>89.55392223967501</c:v>
                </c:pt>
                <c:pt idx="7">
                  <c:v>138.3608098602979</c:v>
                </c:pt>
                <c:pt idx="8">
                  <c:v>190.0155122081424</c:v>
                </c:pt>
                <c:pt idx="9">
                  <c:v>195.7159775743867</c:v>
                </c:pt>
                <c:pt idx="10">
                  <c:v>201.5874569016183</c:v>
                </c:pt>
                <c:pt idx="11">
                  <c:v>207.6350806086669</c:v>
                </c:pt>
                <c:pt idx="12">
                  <c:v>160.3980997701952</c:v>
                </c:pt>
                <c:pt idx="13">
                  <c:v>110.1400285088674</c:v>
                </c:pt>
                <c:pt idx="14">
                  <c:v>56.7221146820667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906425296"/>
        <c:axId val="-864118208"/>
      </c:barChart>
      <c:catAx>
        <c:axId val="-906425296"/>
        <c:scaling>
          <c:orientation val="minMax"/>
        </c:scaling>
        <c:delete val="0"/>
        <c:axPos val="b"/>
        <c:numFmt formatCode="&quot;Year &quot;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4118208"/>
        <c:crosses val="autoZero"/>
        <c:auto val="1"/>
        <c:lblAlgn val="ctr"/>
        <c:lblOffset val="100"/>
        <c:noMultiLvlLbl val="0"/>
      </c:catAx>
      <c:valAx>
        <c:axId val="-86411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0.0132482816063084"/>
              <c:y val="0.1168287331942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064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Dashboard!$E$65</c:f>
              <c:strCache>
                <c:ptCount val="1"/>
                <c:pt idx="0">
                  <c:v>PV (RISK-ADJUSTED CF)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Dashboard!$F$63:$T$63</c:f>
              <c:numCache>
                <c:formatCode>"Year "0</c:formatCode>
                <c:ptCount val="1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</c:numCache>
            </c:numRef>
          </c:cat>
          <c:val>
            <c:numRef>
              <c:f>Dashboard!$F$65:$T$65</c:f>
              <c:numCache>
                <c:formatCode>0_);[Red]\(0\)</c:formatCode>
                <c:ptCount val="15"/>
                <c:pt idx="0">
                  <c:v>-20.1</c:v>
                </c:pt>
                <c:pt idx="1">
                  <c:v>-1.7608</c:v>
                </c:pt>
                <c:pt idx="2">
                  <c:v>-0.697788</c:v>
                </c:pt>
                <c:pt idx="3">
                  <c:v>-0.5582304</c:v>
                </c:pt>
                <c:pt idx="4">
                  <c:v>-0.109049020416</c:v>
                </c:pt>
                <c:pt idx="5">
                  <c:v>16.0258048031232</c:v>
                </c:pt>
                <c:pt idx="6">
                  <c:v>26.41052631554703</c:v>
                </c:pt>
                <c:pt idx="7">
                  <c:v>32.64341052601613</c:v>
                </c:pt>
                <c:pt idx="8">
                  <c:v>35.86422703124973</c:v>
                </c:pt>
                <c:pt idx="9">
                  <c:v>29.55212307374978</c:v>
                </c:pt>
                <c:pt idx="10">
                  <c:v>24.35094941276982</c:v>
                </c:pt>
                <c:pt idx="11">
                  <c:v>20.06518231612233</c:v>
                </c:pt>
                <c:pt idx="12">
                  <c:v>12.4002826713636</c:v>
                </c:pt>
                <c:pt idx="13">
                  <c:v>6.811888614135737</c:v>
                </c:pt>
                <c:pt idx="14">
                  <c:v>2.806498109023925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4093344"/>
        <c:axId val="-864090864"/>
      </c:lineChart>
      <c:catAx>
        <c:axId val="-864093344"/>
        <c:scaling>
          <c:orientation val="minMax"/>
        </c:scaling>
        <c:delete val="0"/>
        <c:axPos val="b"/>
        <c:numFmt formatCode="&quot;Year &quot;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4090864"/>
        <c:crosses val="autoZero"/>
        <c:auto val="1"/>
        <c:lblAlgn val="ctr"/>
        <c:lblOffset val="100"/>
        <c:noMultiLvlLbl val="0"/>
      </c:catAx>
      <c:valAx>
        <c:axId val="-86409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0.01620029455081"/>
              <c:y val="0.04165079432217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40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'Distribution Plots'!$W$1</c:f>
              <c:strCache>
                <c:ptCount val="1"/>
                <c:pt idx="0">
                  <c:v>Probability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chemeClr val="accent6"/>
              </a:solidFill>
            </a:ln>
            <a:effectLst/>
          </c:spPr>
          <c:invertIfNegative val="0"/>
          <c:cat>
            <c:numRef>
              <c:f>'Distribution Plots'!$U$2:$U$33</c:f>
              <c:numCache>
                <c:formatCode>_(* #,##0_);_(* \(#,##0\);_(* "-"??_);_(@_)</c:formatCode>
                <c:ptCount val="32"/>
                <c:pt idx="0">
                  <c:v>-2.0E7</c:v>
                </c:pt>
                <c:pt idx="1">
                  <c:v>-1.0E7</c:v>
                </c:pt>
                <c:pt idx="2">
                  <c:v>0.0</c:v>
                </c:pt>
                <c:pt idx="3">
                  <c:v>1.0E7</c:v>
                </c:pt>
                <c:pt idx="4">
                  <c:v>2.0E7</c:v>
                </c:pt>
                <c:pt idx="5">
                  <c:v>3.0E7</c:v>
                </c:pt>
                <c:pt idx="6">
                  <c:v>4.0E7</c:v>
                </c:pt>
                <c:pt idx="7">
                  <c:v>5.0E7</c:v>
                </c:pt>
                <c:pt idx="8">
                  <c:v>6.0E7</c:v>
                </c:pt>
                <c:pt idx="9">
                  <c:v>7.0E7</c:v>
                </c:pt>
                <c:pt idx="10">
                  <c:v>8.0E7</c:v>
                </c:pt>
                <c:pt idx="11">
                  <c:v>9.0E7</c:v>
                </c:pt>
                <c:pt idx="12">
                  <c:v>1.0E8</c:v>
                </c:pt>
                <c:pt idx="13">
                  <c:v>1.1E8</c:v>
                </c:pt>
                <c:pt idx="14">
                  <c:v>1.2E8</c:v>
                </c:pt>
                <c:pt idx="15">
                  <c:v>1.3E8</c:v>
                </c:pt>
                <c:pt idx="16">
                  <c:v>1.4E8</c:v>
                </c:pt>
                <c:pt idx="17">
                  <c:v>1.5E8</c:v>
                </c:pt>
                <c:pt idx="18">
                  <c:v>1.6E8</c:v>
                </c:pt>
                <c:pt idx="19">
                  <c:v>1.7E8</c:v>
                </c:pt>
                <c:pt idx="20">
                  <c:v>1.8E8</c:v>
                </c:pt>
                <c:pt idx="21">
                  <c:v>1.9E8</c:v>
                </c:pt>
                <c:pt idx="22">
                  <c:v>2.0E8</c:v>
                </c:pt>
                <c:pt idx="23">
                  <c:v>2.1E8</c:v>
                </c:pt>
                <c:pt idx="24">
                  <c:v>2.2E8</c:v>
                </c:pt>
                <c:pt idx="25">
                  <c:v>2.3E8</c:v>
                </c:pt>
                <c:pt idx="26">
                  <c:v>2.4E8</c:v>
                </c:pt>
                <c:pt idx="27">
                  <c:v>2.5E8</c:v>
                </c:pt>
                <c:pt idx="28">
                  <c:v>2.6E8</c:v>
                </c:pt>
                <c:pt idx="29">
                  <c:v>2.7E8</c:v>
                </c:pt>
                <c:pt idx="30">
                  <c:v>2.8E8</c:v>
                </c:pt>
                <c:pt idx="31">
                  <c:v>2.9E8</c:v>
                </c:pt>
              </c:numCache>
            </c:numRef>
          </c:cat>
          <c:val>
            <c:numRef>
              <c:f>'Distribution Plots'!$W$2:$W$33</c:f>
              <c:numCache>
                <c:formatCode>General</c:formatCode>
                <c:ptCount val="32"/>
                <c:pt idx="0">
                  <c:v>0.0</c:v>
                </c:pt>
                <c:pt idx="1">
                  <c:v>0.003</c:v>
                </c:pt>
                <c:pt idx="2">
                  <c:v>0.001</c:v>
                </c:pt>
                <c:pt idx="3">
                  <c:v>0.009</c:v>
                </c:pt>
                <c:pt idx="4">
                  <c:v>0.018</c:v>
                </c:pt>
                <c:pt idx="5">
                  <c:v>0.034</c:v>
                </c:pt>
                <c:pt idx="6">
                  <c:v>0.05</c:v>
                </c:pt>
                <c:pt idx="7">
                  <c:v>0.044</c:v>
                </c:pt>
                <c:pt idx="8">
                  <c:v>0.042</c:v>
                </c:pt>
                <c:pt idx="9">
                  <c:v>0.048</c:v>
                </c:pt>
                <c:pt idx="10">
                  <c:v>0.064</c:v>
                </c:pt>
                <c:pt idx="11">
                  <c:v>0.041</c:v>
                </c:pt>
                <c:pt idx="12">
                  <c:v>0.047</c:v>
                </c:pt>
                <c:pt idx="13">
                  <c:v>0.057</c:v>
                </c:pt>
                <c:pt idx="14">
                  <c:v>0.047</c:v>
                </c:pt>
                <c:pt idx="15">
                  <c:v>0.038</c:v>
                </c:pt>
                <c:pt idx="16">
                  <c:v>0.042</c:v>
                </c:pt>
                <c:pt idx="17">
                  <c:v>0.042</c:v>
                </c:pt>
                <c:pt idx="18">
                  <c:v>0.042</c:v>
                </c:pt>
                <c:pt idx="19">
                  <c:v>0.036</c:v>
                </c:pt>
                <c:pt idx="20">
                  <c:v>0.026</c:v>
                </c:pt>
                <c:pt idx="21">
                  <c:v>0.03</c:v>
                </c:pt>
                <c:pt idx="22">
                  <c:v>0.026</c:v>
                </c:pt>
                <c:pt idx="23">
                  <c:v>0.019</c:v>
                </c:pt>
                <c:pt idx="24">
                  <c:v>0.024</c:v>
                </c:pt>
                <c:pt idx="25">
                  <c:v>0.02</c:v>
                </c:pt>
                <c:pt idx="26">
                  <c:v>0.013</c:v>
                </c:pt>
                <c:pt idx="27">
                  <c:v>0.015</c:v>
                </c:pt>
                <c:pt idx="28">
                  <c:v>0.016</c:v>
                </c:pt>
                <c:pt idx="29">
                  <c:v>0.011</c:v>
                </c:pt>
                <c:pt idx="30">
                  <c:v>0.015</c:v>
                </c:pt>
                <c:pt idx="31">
                  <c:v>0.011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-864079248"/>
        <c:axId val="-864076496"/>
      </c:barChart>
      <c:catAx>
        <c:axId val="-864079248"/>
        <c:scaling>
          <c:orientation val="minMax"/>
        </c:scaling>
        <c:delete val="0"/>
        <c:axPos val="b"/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4076496"/>
        <c:crosses val="autoZero"/>
        <c:auto val="1"/>
        <c:lblAlgn val="ctr"/>
        <c:lblOffset val="100"/>
        <c:noMultiLvlLbl val="0"/>
      </c:catAx>
      <c:valAx>
        <c:axId val="-86407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6407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'Distribution Plots'!$Z$1</c:f>
              <c:strCache>
                <c:ptCount val="1"/>
                <c:pt idx="0">
                  <c:v>Correlation w/ NPV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cat>
            <c:strRef>
              <c:f>'Distribution Plots'!$Y$2:$Y$13</c:f>
              <c:strCache>
                <c:ptCount val="11"/>
                <c:pt idx="0">
                  <c:v>Discount Rate</c:v>
                </c:pt>
                <c:pt idx="1">
                  <c:v>Manufacturing/Marketing Costs + Markup</c:v>
                </c:pt>
                <c:pt idx="2">
                  <c:v>Preclinical Costs</c:v>
                </c:pt>
                <c:pt idx="3">
                  <c:v>Per Patient Phase 1</c:v>
                </c:pt>
                <c:pt idx="4">
                  <c:v>Animal studies supporting Phase 1</c:v>
                </c:pt>
                <c:pt idx="5">
                  <c:v>Animal studies supporting Phase 2</c:v>
                </c:pt>
                <c:pt idx="6">
                  <c:v>Per Patient Phase 2</c:v>
                </c:pt>
                <c:pt idx="7">
                  <c:v>Number of Cases Forecast for Year 1</c:v>
                </c:pt>
                <c:pt idx="8">
                  <c:v>Annual Population Growth</c:v>
                </c:pt>
                <c:pt idx="9">
                  <c:v>Average Cost per Patient/year</c:v>
                </c:pt>
                <c:pt idx="10">
                  <c:v>Peak Market Penetration</c:v>
                </c:pt>
              </c:strCache>
            </c:strRef>
          </c:cat>
          <c:val>
            <c:numRef>
              <c:f>'Distribution Plots'!$Z$2:$Z$13</c:f>
              <c:numCache>
                <c:formatCode>General</c:formatCode>
                <c:ptCount val="12"/>
                <c:pt idx="0">
                  <c:v>-0.45</c:v>
                </c:pt>
                <c:pt idx="1">
                  <c:v>-0.16</c:v>
                </c:pt>
                <c:pt idx="2">
                  <c:v>-0.05</c:v>
                </c:pt>
                <c:pt idx="3">
                  <c:v>0.06</c:v>
                </c:pt>
                <c:pt idx="4">
                  <c:v>-0.02</c:v>
                </c:pt>
                <c:pt idx="5">
                  <c:v>0.0</c:v>
                </c:pt>
                <c:pt idx="6">
                  <c:v>-0.01</c:v>
                </c:pt>
                <c:pt idx="7">
                  <c:v>0.58</c:v>
                </c:pt>
                <c:pt idx="8">
                  <c:v>0.18</c:v>
                </c:pt>
                <c:pt idx="9">
                  <c:v>0.42</c:v>
                </c:pt>
                <c:pt idx="10">
                  <c:v>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28953696"/>
        <c:axId val="-828950944"/>
      </c:barChart>
      <c:catAx>
        <c:axId val="-828953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28950944"/>
        <c:crosses val="autoZero"/>
        <c:auto val="1"/>
        <c:lblAlgn val="ctr"/>
        <c:lblOffset val="100"/>
        <c:noMultiLvlLbl val="0"/>
      </c:catAx>
      <c:valAx>
        <c:axId val="-8289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2895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8466</xdr:colOff>
      <xdr:row>4</xdr:row>
      <xdr:rowOff>194733</xdr:rowOff>
    </xdr:from>
    <xdr:to>
      <xdr:col>20</xdr:col>
      <xdr:colOff>0</xdr:colOff>
      <xdr:row>25</xdr:row>
      <xdr:rowOff>8467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25400</xdr:colOff>
      <xdr:row>41</xdr:row>
      <xdr:rowOff>0</xdr:rowOff>
    </xdr:from>
    <xdr:to>
      <xdr:col>20</xdr:col>
      <xdr:colOff>12700</xdr:colOff>
      <xdr:row>59</xdr:row>
      <xdr:rowOff>190500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42140</xdr:colOff>
      <xdr:row>4</xdr:row>
      <xdr:rowOff>173181</xdr:rowOff>
    </xdr:from>
    <xdr:to>
      <xdr:col>31</xdr:col>
      <xdr:colOff>184150</xdr:colOff>
      <xdr:row>25</xdr:row>
      <xdr:rowOff>43295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698</xdr:colOff>
      <xdr:row>41</xdr:row>
      <xdr:rowOff>3628</xdr:rowOff>
    </xdr:from>
    <xdr:to>
      <xdr:col>31</xdr:col>
      <xdr:colOff>166495</xdr:colOff>
      <xdr:row>59</xdr:row>
      <xdr:rowOff>164961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rali/My.Files.Personal/Course%20Work/BFM_1_Intro%20Spreadsheets%20&amp;%20Models/Module-4-examples_1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sales &amp; projection"/>
      <sheetName val="Monte Carlo sim"/>
      <sheetName val="Speaker production"/>
      <sheetName val="Speaker prod within constraints"/>
      <sheetName val="Historical sales &amp; projecti_MV"/>
      <sheetName val="Monte Carlo sim_MV"/>
      <sheetName val="Sheet3"/>
      <sheetName val="Historical Sales.MV"/>
      <sheetName val="Cashflow.MV"/>
      <sheetName val="Executive Summar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5"/>
  <sheetViews>
    <sheetView tabSelected="1" zoomScale="140" zoomScaleNormal="140" workbookViewId="0">
      <selection activeCell="B17" sqref="B17"/>
    </sheetView>
  </sheetViews>
  <sheetFormatPr baseColWidth="10" defaultRowHeight="13" x14ac:dyDescent="0.15"/>
  <cols>
    <col min="1" max="1" width="8.1640625" style="3" customWidth="1"/>
    <col min="2" max="2" width="103.33203125" style="3" customWidth="1"/>
    <col min="3" max="16384" width="10.83203125" style="3"/>
  </cols>
  <sheetData>
    <row r="1" spans="2:2" x14ac:dyDescent="0.15">
      <c r="B1" s="2"/>
    </row>
    <row r="2" spans="2:2" ht="42" x14ac:dyDescent="0.25">
      <c r="B2" s="258" t="s">
        <v>136</v>
      </c>
    </row>
    <row r="4" spans="2:2" x14ac:dyDescent="0.15">
      <c r="B4" s="2" t="s">
        <v>133</v>
      </c>
    </row>
    <row r="5" spans="2:2" x14ac:dyDescent="0.15">
      <c r="B5" s="2"/>
    </row>
    <row r="6" spans="2:2" x14ac:dyDescent="0.15">
      <c r="B6" s="2" t="s">
        <v>148</v>
      </c>
    </row>
    <row r="7" spans="2:2" x14ac:dyDescent="0.15">
      <c r="B7" s="2"/>
    </row>
    <row r="8" spans="2:2" x14ac:dyDescent="0.15">
      <c r="B8" s="2"/>
    </row>
    <row r="9" spans="2:2" ht="19" x14ac:dyDescent="0.25">
      <c r="B9" s="272" t="s">
        <v>149</v>
      </c>
    </row>
    <row r="10" spans="2:2" x14ac:dyDescent="0.15">
      <c r="B10" s="2"/>
    </row>
    <row r="11" spans="2:2" ht="152" x14ac:dyDescent="0.25">
      <c r="B11" s="271" t="s">
        <v>150</v>
      </c>
    </row>
    <row r="15" spans="2:2" x14ac:dyDescent="0.15">
      <c r="B15" s="273" t="s">
        <v>151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8"/>
  <sheetViews>
    <sheetView showGridLines="0" zoomScale="80" zoomScaleNormal="80" workbookViewId="0">
      <selection activeCell="L76" sqref="L76"/>
    </sheetView>
  </sheetViews>
  <sheetFormatPr baseColWidth="10" defaultRowHeight="16" x14ac:dyDescent="0.2"/>
  <cols>
    <col min="1" max="1" width="3" customWidth="1"/>
    <col min="2" max="2" width="29.83203125" customWidth="1"/>
    <col min="4" max="4" width="9.6640625" customWidth="1"/>
    <col min="5" max="5" width="27.5" customWidth="1"/>
    <col min="6" max="20" width="6.83203125" customWidth="1"/>
    <col min="21" max="21" width="9.6640625" customWidth="1"/>
    <col min="25" max="25" width="17.5" customWidth="1"/>
    <col min="32" max="32" width="6.33203125" customWidth="1"/>
    <col min="33" max="33" width="23.6640625" customWidth="1"/>
    <col min="34" max="34" width="15.83203125" customWidth="1"/>
  </cols>
  <sheetData>
    <row r="2" spans="1:33" ht="21" x14ac:dyDescent="0.25">
      <c r="V2" s="249" t="s">
        <v>81</v>
      </c>
      <c r="W2" s="243"/>
    </row>
    <row r="4" spans="1:33" s="243" customFormat="1" ht="21" x14ac:dyDescent="0.25">
      <c r="B4" s="245" t="s">
        <v>95</v>
      </c>
      <c r="E4" s="245" t="s">
        <v>82</v>
      </c>
      <c r="F4" s="246"/>
      <c r="G4" s="246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V4" s="244" t="s">
        <v>134</v>
      </c>
      <c r="W4" s="248"/>
      <c r="X4" s="248"/>
      <c r="AG4" s="244"/>
    </row>
    <row r="5" spans="1:33" ht="17" thickBot="1" x14ac:dyDescent="0.25"/>
    <row r="6" spans="1:33" ht="17" thickBot="1" x14ac:dyDescent="0.25">
      <c r="A6" s="8" t="s">
        <v>63</v>
      </c>
      <c r="B6" s="65" t="str">
        <f>'Analysis_Base Case'!B4</f>
        <v>Market Size</v>
      </c>
      <c r="C6" s="66"/>
    </row>
    <row r="7" spans="1:33" x14ac:dyDescent="0.2">
      <c r="A7" s="8"/>
      <c r="B7" s="67" t="str">
        <f>'Analysis_Base Case'!B5</f>
        <v>Number of Cases Forecast for Year 1</v>
      </c>
      <c r="C7" s="13">
        <f>'Analysis_Base Case'!D5</f>
        <v>25000</v>
      </c>
    </row>
    <row r="8" spans="1:33" x14ac:dyDescent="0.2">
      <c r="A8" s="8"/>
      <c r="B8" s="67" t="str">
        <f>'Analysis_Base Case'!B6</f>
        <v>Annual Population Growth</v>
      </c>
      <c r="C8" s="14">
        <f>'Analysis_Base Case'!D6</f>
        <v>0.03</v>
      </c>
    </row>
    <row r="9" spans="1:33" x14ac:dyDescent="0.2">
      <c r="A9" s="8"/>
      <c r="B9" s="67" t="str">
        <f>'Analysis_Base Case'!B7</f>
        <v>Peak Market Penetration</v>
      </c>
      <c r="C9" s="15">
        <f>'Analysis_Base Case'!D7</f>
        <v>0.2</v>
      </c>
    </row>
    <row r="10" spans="1:33" x14ac:dyDescent="0.2">
      <c r="A10" s="8"/>
      <c r="B10" s="67" t="str">
        <f>'Analysis_Base Case'!B8</f>
        <v>Average Cost per Patient/year</v>
      </c>
      <c r="C10" s="16">
        <f>'Analysis_Base Case'!D8</f>
        <v>75000</v>
      </c>
    </row>
    <row r="11" spans="1:33" x14ac:dyDescent="0.2">
      <c r="A11" s="8"/>
      <c r="B11" s="67" t="str">
        <f>'Analysis_Base Case'!B9</f>
        <v>Market Ramp Time to Peak Penetration (Years)</v>
      </c>
      <c r="C11" s="17">
        <f>'Analysis_Base Case'!D9</f>
        <v>3</v>
      </c>
    </row>
    <row r="12" spans="1:33" ht="17" thickBot="1" x14ac:dyDescent="0.25">
      <c r="A12" s="8"/>
      <c r="B12" s="67" t="str">
        <f>'Analysis_Base Case'!B10</f>
        <v>Orphan Drug (&lt; 200,000 U.S.)? (y/n)</v>
      </c>
      <c r="C12" s="18" t="str">
        <f>'Analysis_Base Case'!D10</f>
        <v>Y</v>
      </c>
    </row>
    <row r="13" spans="1:33" x14ac:dyDescent="0.2">
      <c r="A13" s="8"/>
      <c r="B13" s="67"/>
      <c r="C13" s="68">
        <f>'Analysis_Base Case'!D11</f>
        <v>0</v>
      </c>
    </row>
    <row r="14" spans="1:33" x14ac:dyDescent="0.2">
      <c r="A14" s="8"/>
      <c r="B14" s="67"/>
      <c r="C14" s="68">
        <f>'Analysis_Base Case'!D12</f>
        <v>0</v>
      </c>
    </row>
    <row r="15" spans="1:33" ht="17" thickBot="1" x14ac:dyDescent="0.25">
      <c r="A15" s="8"/>
      <c r="B15" s="69" t="str">
        <f>'Analysis_Base Case'!B13</f>
        <v>Number of Clinical Trial Subjects</v>
      </c>
      <c r="C15" s="70">
        <f>'Analysis_Base Case'!D13</f>
        <v>0</v>
      </c>
    </row>
    <row r="16" spans="1:33" x14ac:dyDescent="0.2">
      <c r="A16" s="8"/>
      <c r="B16" s="67" t="str">
        <f>'Analysis_Base Case'!B14</f>
        <v>Phase 1</v>
      </c>
      <c r="C16" s="19">
        <f>'Analysis_Base Case'!D14</f>
        <v>20</v>
      </c>
    </row>
    <row r="17" spans="1:25" x14ac:dyDescent="0.2">
      <c r="A17" s="8"/>
      <c r="B17" s="67" t="str">
        <f>'Analysis_Base Case'!B15</f>
        <v>Phase 2</v>
      </c>
      <c r="C17" s="17">
        <f>'Analysis_Base Case'!D15</f>
        <v>32.5</v>
      </c>
    </row>
    <row r="18" spans="1:25" ht="17" thickBot="1" x14ac:dyDescent="0.25">
      <c r="A18" s="8"/>
      <c r="B18" s="67" t="str">
        <f>'Analysis_Base Case'!B16</f>
        <v>Phase 3</v>
      </c>
      <c r="C18" s="18">
        <f>'Analysis_Base Case'!D16</f>
        <v>0</v>
      </c>
    </row>
    <row r="19" spans="1:25" x14ac:dyDescent="0.2">
      <c r="A19" s="8"/>
      <c r="B19" s="67"/>
      <c r="C19" s="71"/>
    </row>
    <row r="20" spans="1:25" x14ac:dyDescent="0.2">
      <c r="A20" s="8"/>
      <c r="B20" s="67"/>
      <c r="C20" s="71"/>
    </row>
    <row r="21" spans="1:25" ht="17" thickBot="1" x14ac:dyDescent="0.25">
      <c r="A21" s="8"/>
      <c r="B21" s="69" t="str">
        <f>'Analysis_Base Case'!B19</f>
        <v>Duration of Phase (Years)</v>
      </c>
      <c r="C21" s="72"/>
    </row>
    <row r="22" spans="1:25" x14ac:dyDescent="0.2">
      <c r="A22" s="8"/>
      <c r="B22" s="67" t="str">
        <f>'Analysis_Base Case'!B20</f>
        <v>Preclinical</v>
      </c>
      <c r="C22" s="19">
        <f>'Analysis_Base Case'!D20</f>
        <v>1</v>
      </c>
    </row>
    <row r="23" spans="1:25" x14ac:dyDescent="0.2">
      <c r="A23" s="8"/>
      <c r="B23" s="67" t="str">
        <f>'Analysis_Base Case'!B21</f>
        <v>Phase 1</v>
      </c>
      <c r="C23" s="17">
        <f>'Analysis_Base Case'!D21</f>
        <v>1</v>
      </c>
    </row>
    <row r="24" spans="1:25" x14ac:dyDescent="0.2">
      <c r="A24" s="8"/>
      <c r="B24" s="67" t="str">
        <f>'Analysis_Base Case'!B22</f>
        <v>Phase 2</v>
      </c>
      <c r="C24" s="17">
        <f>'Analysis_Base Case'!D22</f>
        <v>2</v>
      </c>
    </row>
    <row r="25" spans="1:25" x14ac:dyDescent="0.2">
      <c r="A25" s="8"/>
      <c r="B25" s="67" t="str">
        <f>'Analysis_Base Case'!B23</f>
        <v>Phase 3</v>
      </c>
      <c r="C25" s="17">
        <f>'Analysis_Base Case'!D23</f>
        <v>0</v>
      </c>
    </row>
    <row r="26" spans="1:25" ht="17" thickBot="1" x14ac:dyDescent="0.25">
      <c r="A26" s="8"/>
      <c r="B26" s="67" t="str">
        <f>'Analysis_Base Case'!B24</f>
        <v>FDA</v>
      </c>
      <c r="C26" s="18">
        <f>'Analysis_Base Case'!D24</f>
        <v>1</v>
      </c>
    </row>
    <row r="27" spans="1:25" s="53" customFormat="1" ht="15" x14ac:dyDescent="0.15">
      <c r="A27" s="8"/>
      <c r="B27" s="67"/>
      <c r="C27" s="73">
        <f>'Analysis_Base Case'!D25</f>
        <v>5</v>
      </c>
    </row>
    <row r="28" spans="1:25" x14ac:dyDescent="0.2">
      <c r="A28" s="8"/>
      <c r="B28" s="67"/>
      <c r="C28" s="74"/>
      <c r="E28" s="109"/>
      <c r="F28" s="108">
        <f>'Analysis_Base Case'!D95</f>
        <v>1</v>
      </c>
      <c r="G28" s="108">
        <f>'Analysis_Base Case'!E95</f>
        <v>2</v>
      </c>
      <c r="H28" s="108">
        <f>'Analysis_Base Case'!F95</f>
        <v>3</v>
      </c>
      <c r="I28" s="108">
        <f>'Analysis_Base Case'!G95</f>
        <v>4</v>
      </c>
      <c r="J28" s="108">
        <f>'Analysis_Base Case'!H95</f>
        <v>5</v>
      </c>
      <c r="K28" s="108">
        <f>'Analysis_Base Case'!I95</f>
        <v>6</v>
      </c>
      <c r="L28" s="108">
        <f>'Analysis_Base Case'!J95</f>
        <v>7</v>
      </c>
      <c r="M28" s="108">
        <f>'Analysis_Base Case'!K95</f>
        <v>8</v>
      </c>
      <c r="N28" s="108">
        <f>'Analysis_Base Case'!L95</f>
        <v>9</v>
      </c>
      <c r="O28" s="108">
        <f>'Analysis_Base Case'!M95</f>
        <v>10</v>
      </c>
      <c r="P28" s="108">
        <f>'Analysis_Base Case'!N95</f>
        <v>11</v>
      </c>
      <c r="Q28" s="108">
        <f>'Analysis_Base Case'!O95</f>
        <v>12</v>
      </c>
      <c r="R28" s="108">
        <f>'Analysis_Base Case'!P95</f>
        <v>13</v>
      </c>
      <c r="S28" s="108">
        <f>'Analysis_Base Case'!Q95</f>
        <v>14</v>
      </c>
      <c r="T28" s="110">
        <f>'Analysis_Base Case'!R95</f>
        <v>15</v>
      </c>
      <c r="V28" s="256" t="s">
        <v>132</v>
      </c>
      <c r="W28" s="257"/>
      <c r="X28" s="257"/>
      <c r="Y28" s="255"/>
    </row>
    <row r="29" spans="1:25" ht="17" thickBot="1" x14ac:dyDescent="0.25">
      <c r="A29" s="8"/>
      <c r="B29" s="69" t="str">
        <f>'Analysis_Base Case'!B27</f>
        <v>Clinical Trials Success Rates</v>
      </c>
      <c r="C29" s="72"/>
      <c r="E29" s="111" t="s">
        <v>80</v>
      </c>
      <c r="F29" s="107" t="str">
        <f>'Analysis_Base Case'!D96</f>
        <v>Preclinical</v>
      </c>
      <c r="G29" s="107" t="str">
        <f>'Analysis_Base Case'!E96</f>
        <v>Phase 1</v>
      </c>
      <c r="H29" s="107" t="str">
        <f>'Analysis_Base Case'!F96</f>
        <v>Phase 2</v>
      </c>
      <c r="I29" s="107" t="str">
        <f>'Analysis_Base Case'!G96</f>
        <v>Phase 2</v>
      </c>
      <c r="J29" s="107" t="str">
        <f>'Analysis_Base Case'!H96</f>
        <v>FDA</v>
      </c>
      <c r="K29" s="107" t="str">
        <f>'Analysis_Base Case'!I96</f>
        <v>Revenue</v>
      </c>
      <c r="L29" s="107" t="str">
        <f>'Analysis_Base Case'!J96</f>
        <v>Revenue</v>
      </c>
      <c r="M29" s="107" t="str">
        <f>'Analysis_Base Case'!K96</f>
        <v>Revenue</v>
      </c>
      <c r="N29" s="107" t="str">
        <f>'Analysis_Base Case'!L96</f>
        <v>Revenue</v>
      </c>
      <c r="O29" s="107" t="str">
        <f>'Analysis_Base Case'!M96</f>
        <v>Revenue</v>
      </c>
      <c r="P29" s="107" t="str">
        <f>'Analysis_Base Case'!N96</f>
        <v>Revenue</v>
      </c>
      <c r="Q29" s="107" t="str">
        <f>'Analysis_Base Case'!O96</f>
        <v>Revenue</v>
      </c>
      <c r="R29" s="107" t="str">
        <f>'Analysis_Base Case'!P96</f>
        <v>Revenue</v>
      </c>
      <c r="S29" s="107" t="str">
        <f>'Analysis_Base Case'!Q96</f>
        <v>Revenue</v>
      </c>
      <c r="T29" s="112" t="str">
        <f>'Analysis_Base Case'!R96</f>
        <v>Revenue</v>
      </c>
      <c r="V29" s="228" t="str">
        <f>'Distribution Plots'!P3</f>
        <v>Mean</v>
      </c>
      <c r="W29" s="55"/>
      <c r="X29" s="55"/>
      <c r="Y29" s="252">
        <f>'Distribution Plots'!Q3</f>
        <v>137681216.62739554</v>
      </c>
    </row>
    <row r="30" spans="1:25" x14ac:dyDescent="0.2">
      <c r="A30" s="8"/>
      <c r="B30" s="75" t="str">
        <f>'Analysis_Base Case'!B28</f>
        <v>Pre-clinical to phase 1 trial:</v>
      </c>
      <c r="C30" s="47">
        <f>'Analysis_Base Case'!D28</f>
        <v>1</v>
      </c>
      <c r="E30" s="86" t="str">
        <f>'Analysis_Base Case'!B109</f>
        <v>TOTAL REVENUE (Product + ODTC)</v>
      </c>
      <c r="F30" s="78">
        <f>'Analysis_Base Case'!D109/10^6</f>
        <v>0</v>
      </c>
      <c r="G30" s="78">
        <f>'Analysis_Base Case'!E109/10^6</f>
        <v>0.5</v>
      </c>
      <c r="H30" s="78">
        <f>'Analysis_Base Case'!F109/10^6</f>
        <v>0.8125</v>
      </c>
      <c r="I30" s="78">
        <f>'Analysis_Base Case'!G109/10^6</f>
        <v>0.8125</v>
      </c>
      <c r="J30" s="78">
        <f>'Analysis_Base Case'!H109/10^6</f>
        <v>0</v>
      </c>
      <c r="K30" s="78">
        <f>'Analysis_Base Case'!I109/10^6</f>
        <v>108.68194446562501</v>
      </c>
      <c r="L30" s="78">
        <f>'Analysis_Base Case'!J109/10^6</f>
        <v>223.88480559918753</v>
      </c>
      <c r="M30" s="78">
        <f>'Analysis_Base Case'!K109/10^6</f>
        <v>345.90202465074475</v>
      </c>
      <c r="N30" s="78">
        <f>'Analysis_Base Case'!L109/10^6</f>
        <v>475.03878052035606</v>
      </c>
      <c r="O30" s="78">
        <f>'Analysis_Base Case'!M109/10^6</f>
        <v>489.28994393596679</v>
      </c>
      <c r="P30" s="78">
        <f>'Analysis_Base Case'!N109/10^6</f>
        <v>503.96864225404579</v>
      </c>
      <c r="Q30" s="78">
        <f>'Analysis_Base Case'!O109/10^6</f>
        <v>519.08770152166721</v>
      </c>
      <c r="R30" s="78">
        <f>'Analysis_Base Case'!P109/10^6</f>
        <v>400.99524942548794</v>
      </c>
      <c r="S30" s="78">
        <f>'Analysis_Base Case'!Q109/10^6</f>
        <v>275.35007127216841</v>
      </c>
      <c r="T30" s="79">
        <f>'Analysis_Base Case'!R109/10^6</f>
        <v>141.80528670516676</v>
      </c>
      <c r="V30" s="228" t="str">
        <f>'Distribution Plots'!P7</f>
        <v>Standard Deviation</v>
      </c>
      <c r="W30" s="55"/>
      <c r="X30" s="55"/>
      <c r="Y30" s="250">
        <f>'Distribution Plots'!Q7</f>
        <v>92329536.975062862</v>
      </c>
    </row>
    <row r="31" spans="1:25" x14ac:dyDescent="0.2">
      <c r="A31" s="8"/>
      <c r="B31" s="75" t="str">
        <f>'Analysis_Base Case'!B29</f>
        <v>Phase 1 to phase 2 trials:</v>
      </c>
      <c r="C31" s="48">
        <f>'Analysis_Base Case'!D29</f>
        <v>0.71</v>
      </c>
      <c r="E31" s="85" t="str">
        <f>'Analysis_Base Case'!B110</f>
        <v>TOTAL COSTS</v>
      </c>
      <c r="F31" s="80">
        <f>-'Analysis_Base Case'!D110/10^6</f>
        <v>20.100000000000001</v>
      </c>
      <c r="G31" s="80">
        <f>-'Analysis_Base Case'!E110/10^6</f>
        <v>3.6</v>
      </c>
      <c r="H31" s="80">
        <f>-'Analysis_Base Case'!F110/10^6</f>
        <v>4.2249999999999996</v>
      </c>
      <c r="I31" s="80">
        <f>-'Analysis_Base Case'!G110/10^6</f>
        <v>4.2249999999999996</v>
      </c>
      <c r="J31" s="80">
        <f>-'Analysis_Base Case'!H110/10^6</f>
        <v>1.4</v>
      </c>
      <c r="K31" s="80">
        <f>-'Analysis_Base Case'!I110/10^6</f>
        <v>43.472777786250006</v>
      </c>
      <c r="L31" s="80">
        <f>-'Analysis_Base Case'!J110/10^6</f>
        <v>89.553922239675018</v>
      </c>
      <c r="M31" s="80">
        <f>-'Analysis_Base Case'!K110/10^6</f>
        <v>138.36080986029788</v>
      </c>
      <c r="N31" s="80">
        <f>-'Analysis_Base Case'!L110/10^6</f>
        <v>190.01551220814244</v>
      </c>
      <c r="O31" s="80">
        <f>-'Analysis_Base Case'!M110/10^6</f>
        <v>195.71597757438673</v>
      </c>
      <c r="P31" s="80">
        <f>-'Analysis_Base Case'!N110/10^6</f>
        <v>201.58745690161834</v>
      </c>
      <c r="Q31" s="80">
        <f>-'Analysis_Base Case'!O110/10^6</f>
        <v>207.6350806086669</v>
      </c>
      <c r="R31" s="80">
        <f>-'Analysis_Base Case'!P110/10^6</f>
        <v>160.39809977019519</v>
      </c>
      <c r="S31" s="80">
        <f>-'Analysis_Base Case'!Q110/10^6</f>
        <v>110.14002850886737</v>
      </c>
      <c r="T31" s="81">
        <f>-'Analysis_Base Case'!R110/10^6</f>
        <v>56.72211468206671</v>
      </c>
      <c r="V31" s="228" t="str">
        <f>'Distribution Plots'!P16</f>
        <v>Confidence Level(95.0%)</v>
      </c>
      <c r="W31" s="55"/>
      <c r="X31" s="55"/>
      <c r="Y31" s="250">
        <f>'Distribution Plots'!Q16</f>
        <v>5729480.3924261872</v>
      </c>
    </row>
    <row r="32" spans="1:25" x14ac:dyDescent="0.2">
      <c r="A32" s="8"/>
      <c r="B32" s="75" t="str">
        <f>'Analysis_Base Case'!B30</f>
        <v>Phase 2 to phase 3 trials:</v>
      </c>
      <c r="C32" s="48">
        <f>'Analysis_Base Case'!D30</f>
        <v>0.45</v>
      </c>
      <c r="V32" s="228" t="str">
        <f>'Distribution Plots'!P5</f>
        <v>Median</v>
      </c>
      <c r="W32" s="55"/>
      <c r="X32" s="55"/>
      <c r="Y32" s="252">
        <f>'Distribution Plots'!Q5</f>
        <v>118998410.47586316</v>
      </c>
    </row>
    <row r="33" spans="1:25" x14ac:dyDescent="0.2">
      <c r="A33" s="8"/>
      <c r="B33" s="75" t="str">
        <f>'Analysis_Base Case'!B31</f>
        <v>Phase 3 trials to pre-registration:</v>
      </c>
      <c r="C33" s="48">
        <f>'Analysis_Base Case'!D31</f>
        <v>0.64</v>
      </c>
      <c r="E33" s="4" t="s">
        <v>139</v>
      </c>
      <c r="F33" s="266">
        <f>SUM(F30:T30)</f>
        <v>3486.1294503504164</v>
      </c>
      <c r="G33" s="4" t="s">
        <v>141</v>
      </c>
      <c r="V33" s="228" t="str">
        <f>'Distribution Plots'!P9</f>
        <v>Kurtosis</v>
      </c>
      <c r="W33" s="55"/>
      <c r="X33" s="55"/>
      <c r="Y33" s="251">
        <f>'Distribution Plots'!Q9</f>
        <v>2.4424468229936873</v>
      </c>
    </row>
    <row r="34" spans="1:25" ht="17" thickBot="1" x14ac:dyDescent="0.25">
      <c r="A34" s="8"/>
      <c r="B34" s="75" t="str">
        <f>'Analysis_Base Case'!B32</f>
        <v>Pre-registration to product approval:</v>
      </c>
      <c r="C34" s="49">
        <f>'Analysis_Base Case'!D32</f>
        <v>0.93</v>
      </c>
      <c r="E34" s="4" t="s">
        <v>140</v>
      </c>
      <c r="F34" s="267">
        <f>SUM(F31:J31)</f>
        <v>33.550000000000004</v>
      </c>
      <c r="G34" s="4" t="s">
        <v>141</v>
      </c>
      <c r="V34" s="228" t="str">
        <f>'Distribution Plots'!P10</f>
        <v>Skewness</v>
      </c>
      <c r="W34" s="55"/>
      <c r="X34" s="55"/>
      <c r="Y34" s="251">
        <f>'Distribution Plots'!Q10</f>
        <v>1.2434180456869823</v>
      </c>
    </row>
    <row r="35" spans="1:25" x14ac:dyDescent="0.2">
      <c r="A35" s="8"/>
      <c r="B35" s="67"/>
      <c r="C35" s="76"/>
      <c r="V35" s="228" t="str">
        <f>'Distribution Plots'!P12</f>
        <v>Minimum</v>
      </c>
      <c r="W35" s="55"/>
      <c r="X35" s="55"/>
      <c r="Y35" s="252">
        <f>'Distribution Plots'!Q12</f>
        <v>-15719264.113095138</v>
      </c>
    </row>
    <row r="36" spans="1:25" x14ac:dyDescent="0.2">
      <c r="A36" s="8"/>
      <c r="B36" s="104"/>
      <c r="C36" s="105"/>
      <c r="V36" s="229" t="str">
        <f>'Distribution Plots'!P13</f>
        <v>Maximum</v>
      </c>
      <c r="W36" s="254"/>
      <c r="X36" s="254"/>
      <c r="Y36" s="253">
        <f>'Distribution Plots'!Q13</f>
        <v>661491494.14763093</v>
      </c>
    </row>
    <row r="37" spans="1:25" ht="17" thickBot="1" x14ac:dyDescent="0.25">
      <c r="A37" s="8"/>
      <c r="B37" s="69" t="str">
        <f>'Analysis_Base Case'!B35</f>
        <v>Costs</v>
      </c>
      <c r="C37" s="72"/>
    </row>
    <row r="38" spans="1:25" x14ac:dyDescent="0.2">
      <c r="A38" s="8"/>
      <c r="B38" s="67" t="str">
        <f>'Analysis_Base Case'!B36</f>
        <v>Annual Pre-Market Patent Fees</v>
      </c>
      <c r="C38" s="21">
        <f>'Analysis_Base Case'!D36</f>
        <v>100000</v>
      </c>
    </row>
    <row r="39" spans="1:25" x14ac:dyDescent="0.2">
      <c r="A39" s="8"/>
      <c r="B39" s="67" t="str">
        <f>'Analysis_Base Case'!B37</f>
        <v>Preclinical Costs</v>
      </c>
      <c r="C39" s="268">
        <f>'Analysis_Base Case'!D37</f>
        <v>20000000</v>
      </c>
    </row>
    <row r="40" spans="1:25" ht="21" x14ac:dyDescent="0.25">
      <c r="A40" s="8"/>
      <c r="B40" s="67" t="str">
        <f>'Analysis_Base Case'!B38</f>
        <v>Per Patient Phase 1</v>
      </c>
      <c r="C40" s="16">
        <f>'Analysis_Base Case'!D38</f>
        <v>50000</v>
      </c>
      <c r="E40" s="245" t="s">
        <v>90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V40" s="245" t="s">
        <v>129</v>
      </c>
    </row>
    <row r="41" spans="1:25" x14ac:dyDescent="0.2">
      <c r="A41" s="8"/>
      <c r="B41" s="67" t="str">
        <f>'Analysis_Base Case'!B39</f>
        <v>Per Patient Phase 2</v>
      </c>
      <c r="C41" s="16">
        <f>'Analysis_Base Case'!D39</f>
        <v>100000</v>
      </c>
    </row>
    <row r="42" spans="1:25" x14ac:dyDescent="0.2">
      <c r="A42" s="8"/>
      <c r="B42" s="67" t="str">
        <f>'Analysis_Base Case'!B40</f>
        <v>Per Patient Phase 3</v>
      </c>
      <c r="C42" s="16">
        <f>'Analysis_Base Case'!D40</f>
        <v>100000</v>
      </c>
    </row>
    <row r="43" spans="1:25" x14ac:dyDescent="0.2">
      <c r="A43" s="8"/>
      <c r="B43" s="67" t="str">
        <f>'Analysis_Base Case'!B41</f>
        <v>Approval Costs</v>
      </c>
      <c r="C43" s="16">
        <f>'Analysis_Base Case'!D41</f>
        <v>1300000</v>
      </c>
    </row>
    <row r="44" spans="1:25" x14ac:dyDescent="0.2">
      <c r="A44" s="8"/>
      <c r="B44" s="67" t="str">
        <f>'Analysis_Base Case'!B42</f>
        <v>Animal studies supporting Phase 1</v>
      </c>
      <c r="C44" s="16">
        <f>'Analysis_Base Case'!D42</f>
        <v>2500000</v>
      </c>
    </row>
    <row r="45" spans="1:25" x14ac:dyDescent="0.2">
      <c r="A45" s="8"/>
      <c r="B45" s="67" t="str">
        <f>'Analysis_Base Case'!B43</f>
        <v>Animal studies supporting Phase 2</v>
      </c>
      <c r="C45" s="16">
        <f>'Analysis_Base Case'!D43</f>
        <v>5000000</v>
      </c>
    </row>
    <row r="46" spans="1:25" x14ac:dyDescent="0.2">
      <c r="A46" s="8"/>
      <c r="B46" s="67" t="str">
        <f>'Analysis_Base Case'!B44</f>
        <v>Animal studies supporting Phase 3</v>
      </c>
      <c r="C46" s="16">
        <f>'Analysis_Base Case'!D44</f>
        <v>1500000</v>
      </c>
    </row>
    <row r="47" spans="1:25" ht="17" thickBot="1" x14ac:dyDescent="0.25">
      <c r="A47" s="8"/>
      <c r="B47" s="67" t="str">
        <f>'Analysis_Base Case'!B45</f>
        <v>Manufacturing/Marketing Costs + Markup</v>
      </c>
      <c r="C47" s="22">
        <f>'Analysis_Base Case'!D45</f>
        <v>0.4</v>
      </c>
    </row>
    <row r="48" spans="1:25" x14ac:dyDescent="0.2">
      <c r="A48" s="8"/>
      <c r="B48" s="67"/>
      <c r="C48" s="71"/>
    </row>
    <row r="49" spans="1:20" x14ac:dyDescent="0.2">
      <c r="A49" s="8"/>
      <c r="B49" s="67"/>
      <c r="C49" s="71"/>
    </row>
    <row r="50" spans="1:20" ht="17" thickBot="1" x14ac:dyDescent="0.25">
      <c r="A50" s="8"/>
      <c r="B50" s="69" t="str">
        <f>'Analysis_Base Case'!B48</f>
        <v>Rates</v>
      </c>
      <c r="C50" s="72"/>
    </row>
    <row r="51" spans="1:20" x14ac:dyDescent="0.2">
      <c r="A51" s="8"/>
      <c r="B51" s="67" t="str">
        <f>'Analysis_Base Case'!B49</f>
        <v>Royalty Rate</v>
      </c>
      <c r="C51" s="23">
        <f>'Analysis_Base Case'!D49</f>
        <v>0</v>
      </c>
    </row>
    <row r="52" spans="1:20" ht="17" thickBot="1" x14ac:dyDescent="0.25">
      <c r="A52" t="s">
        <v>63</v>
      </c>
      <c r="B52" s="77" t="str">
        <f>'Analysis_Base Case'!B51</f>
        <v>Discount Rate</v>
      </c>
      <c r="C52" s="22">
        <f>'Analysis_Base Case'!D51</f>
        <v>0.25</v>
      </c>
    </row>
    <row r="63" spans="1:20" x14ac:dyDescent="0.2">
      <c r="E63" s="109"/>
      <c r="F63" s="108">
        <f>'Analysis_Base Case'!D95</f>
        <v>1</v>
      </c>
      <c r="G63" s="108">
        <f>'Analysis_Base Case'!E95</f>
        <v>2</v>
      </c>
      <c r="H63" s="108">
        <f>'Analysis_Base Case'!F95</f>
        <v>3</v>
      </c>
      <c r="I63" s="108">
        <f>'Analysis_Base Case'!G95</f>
        <v>4</v>
      </c>
      <c r="J63" s="108">
        <f>'Analysis_Base Case'!H95</f>
        <v>5</v>
      </c>
      <c r="K63" s="108">
        <f>'Analysis_Base Case'!I95</f>
        <v>6</v>
      </c>
      <c r="L63" s="108">
        <f>'Analysis_Base Case'!J95</f>
        <v>7</v>
      </c>
      <c r="M63" s="108">
        <f>'Analysis_Base Case'!K95</f>
        <v>8</v>
      </c>
      <c r="N63" s="108">
        <f>'Analysis_Base Case'!L95</f>
        <v>9</v>
      </c>
      <c r="O63" s="108">
        <f>'Analysis_Base Case'!M95</f>
        <v>10</v>
      </c>
      <c r="P63" s="108">
        <f>'Analysis_Base Case'!N95</f>
        <v>11</v>
      </c>
      <c r="Q63" s="108">
        <f>'Analysis_Base Case'!O95</f>
        <v>12</v>
      </c>
      <c r="R63" s="108">
        <f>'Analysis_Base Case'!P95</f>
        <v>13</v>
      </c>
      <c r="S63" s="108">
        <f>'Analysis_Base Case'!Q95</f>
        <v>14</v>
      </c>
      <c r="T63" s="110">
        <f>'Analysis_Base Case'!R95</f>
        <v>15</v>
      </c>
    </row>
    <row r="64" spans="1:20" x14ac:dyDescent="0.2">
      <c r="E64" s="113" t="s">
        <v>80</v>
      </c>
      <c r="F64" s="107" t="str">
        <f>'Analysis_Base Case'!D96</f>
        <v>Preclinical</v>
      </c>
      <c r="G64" s="107" t="str">
        <f>'Analysis_Base Case'!E96</f>
        <v>Phase 1</v>
      </c>
      <c r="H64" s="107" t="str">
        <f>'Analysis_Base Case'!F96</f>
        <v>Phase 2</v>
      </c>
      <c r="I64" s="107" t="str">
        <f>'Analysis_Base Case'!G96</f>
        <v>Phase 2</v>
      </c>
      <c r="J64" s="107" t="str">
        <f>'Analysis_Base Case'!H96</f>
        <v>FDA</v>
      </c>
      <c r="K64" s="107" t="str">
        <f>'Analysis_Base Case'!I96</f>
        <v>Revenue</v>
      </c>
      <c r="L64" s="107" t="str">
        <f>'Analysis_Base Case'!J96</f>
        <v>Revenue</v>
      </c>
      <c r="M64" s="107" t="str">
        <f>'Analysis_Base Case'!K96</f>
        <v>Revenue</v>
      </c>
      <c r="N64" s="107" t="str">
        <f>'Analysis_Base Case'!L96</f>
        <v>Revenue</v>
      </c>
      <c r="O64" s="107" t="str">
        <f>'Analysis_Base Case'!M96</f>
        <v>Revenue</v>
      </c>
      <c r="P64" s="107" t="str">
        <f>'Analysis_Base Case'!N96</f>
        <v>Revenue</v>
      </c>
      <c r="Q64" s="107" t="str">
        <f>'Analysis_Base Case'!O96</f>
        <v>Revenue</v>
      </c>
      <c r="R64" s="107" t="str">
        <f>'Analysis_Base Case'!P96</f>
        <v>Revenue</v>
      </c>
      <c r="S64" s="107" t="str">
        <f>'Analysis_Base Case'!Q96</f>
        <v>Revenue</v>
      </c>
      <c r="T64" s="112" t="str">
        <f>'Analysis_Base Case'!R96</f>
        <v>Revenue</v>
      </c>
    </row>
    <row r="65" spans="5:20" x14ac:dyDescent="0.2">
      <c r="E65" s="85" t="str">
        <f>'Analysis_Base Case'!B116</f>
        <v>PV (RISK-ADJUSTED CF)</v>
      </c>
      <c r="F65" s="82">
        <f>'Analysis_Base Case'!D116/10^6</f>
        <v>-20.100000000000001</v>
      </c>
      <c r="G65" s="82">
        <f>'Analysis_Base Case'!E116/10^6</f>
        <v>-1.7607999999999999</v>
      </c>
      <c r="H65" s="82">
        <f>'Analysis_Base Case'!F116/10^6</f>
        <v>-0.69778799999999996</v>
      </c>
      <c r="I65" s="82">
        <f>'Analysis_Base Case'!G116/10^6</f>
        <v>-0.55823040000000002</v>
      </c>
      <c r="J65" s="82">
        <f>'Analysis_Base Case'!H116/10^6</f>
        <v>-0.10904902041600001</v>
      </c>
      <c r="K65" s="82">
        <f>'Analysis_Base Case'!I116/10^6</f>
        <v>16.025804803123201</v>
      </c>
      <c r="L65" s="82">
        <f>'Analysis_Base Case'!J116/10^6</f>
        <v>26.410526315547035</v>
      </c>
      <c r="M65" s="82">
        <f>'Analysis_Base Case'!K116/10^6</f>
        <v>32.643410526016133</v>
      </c>
      <c r="N65" s="82">
        <f>'Analysis_Base Case'!L116/10^6</f>
        <v>35.864227031249733</v>
      </c>
      <c r="O65" s="82">
        <f>'Analysis_Base Case'!M116/10^6</f>
        <v>29.552123073749776</v>
      </c>
      <c r="P65" s="82">
        <f>'Analysis_Base Case'!N116/10^6</f>
        <v>24.350949412769818</v>
      </c>
      <c r="Q65" s="82">
        <f>'Analysis_Base Case'!O116/10^6</f>
        <v>20.065182316122328</v>
      </c>
      <c r="R65" s="82">
        <f>'Analysis_Base Case'!P116/10^6</f>
        <v>12.4002826713636</v>
      </c>
      <c r="S65" s="82">
        <f>'Analysis_Base Case'!Q116/10^6</f>
        <v>6.8118886141357375</v>
      </c>
      <c r="T65" s="83">
        <f>'Analysis_Base Case'!R116/10^6</f>
        <v>2.8064981090239249</v>
      </c>
    </row>
    <row r="66" spans="5:20" x14ac:dyDescent="0.2">
      <c r="E66" s="51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</row>
    <row r="67" spans="5:20" x14ac:dyDescent="0.2">
      <c r="E67" s="84" t="str">
        <f>'Analysis_Base Case'!B119</f>
        <v>NPV (RISK-ADJUSTED CF)</v>
      </c>
      <c r="F67" s="58">
        <f>'Analysis_Base Case'!D119/10^6</f>
        <v>183.70502545268531</v>
      </c>
      <c r="G67" s="4" t="s">
        <v>85</v>
      </c>
    </row>
    <row r="68" spans="5:20" x14ac:dyDescent="0.2">
      <c r="E68" s="4" t="str">
        <f>'Analysis_Base Case'!B121</f>
        <v>IRR</v>
      </c>
      <c r="F68" s="264">
        <f>'Analysis_Base Case'!D121</f>
        <v>0.32831519358503924</v>
      </c>
    </row>
  </sheetData>
  <sheetProtection sheet="1" objects="1" scenarios="1" selectLockedCells="1" selectUn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6"/>
  <sheetViews>
    <sheetView showGridLines="0" zoomScaleSheetLayoutView="140" workbookViewId="0">
      <selection activeCell="I46" sqref="I46"/>
    </sheetView>
  </sheetViews>
  <sheetFormatPr baseColWidth="10" defaultColWidth="8.83203125" defaultRowHeight="14" customHeight="1" x14ac:dyDescent="0.2"/>
  <cols>
    <col min="1" max="1" width="2.1640625" style="8" customWidth="1"/>
    <col min="2" max="2" width="30.33203125" style="9" customWidth="1"/>
    <col min="3" max="23" width="12.6640625" style="8" customWidth="1"/>
    <col min="24" max="24" width="15" style="8" customWidth="1"/>
    <col min="25" max="25" width="2.83203125" style="8" customWidth="1"/>
    <col min="26" max="26" width="41.5" style="8" customWidth="1"/>
    <col min="27" max="31" width="8.83203125" style="8"/>
    <col min="32" max="36" width="9.1640625" style="8" customWidth="1"/>
    <col min="37" max="16384" width="8.83203125" style="8"/>
  </cols>
  <sheetData>
    <row r="1" spans="1:17" s="29" customFormat="1" ht="14" customHeight="1" x14ac:dyDescent="0.2">
      <c r="B1" s="35"/>
      <c r="N1" s="87"/>
      <c r="O1" s="30"/>
    </row>
    <row r="2" spans="1:17" s="29" customFormat="1" ht="14" customHeight="1" x14ac:dyDescent="0.2">
      <c r="B2" s="54" t="s">
        <v>95</v>
      </c>
      <c r="C2"/>
      <c r="D2" s="64"/>
      <c r="E2" s="88"/>
      <c r="G2" s="30"/>
      <c r="H2" s="30"/>
      <c r="I2" s="30"/>
      <c r="J2" s="30"/>
      <c r="K2" s="30"/>
      <c r="L2" s="30"/>
      <c r="M2" s="30"/>
      <c r="N2" s="30"/>
      <c r="Q2" s="89" t="s">
        <v>0</v>
      </c>
    </row>
    <row r="3" spans="1:17" s="29" customFormat="1" ht="14" customHeight="1" thickBot="1" x14ac:dyDescent="0.25">
      <c r="B3"/>
      <c r="C3"/>
      <c r="D3" s="30"/>
      <c r="E3" s="90"/>
      <c r="O3" s="30"/>
    </row>
    <row r="4" spans="1:17" s="29" customFormat="1" ht="14" customHeight="1" thickBot="1" x14ac:dyDescent="0.25">
      <c r="A4" s="183" t="s">
        <v>63</v>
      </c>
      <c r="B4" s="65" t="str">
        <f>'Monte Carlo Simulation'!B4</f>
        <v>Market Size</v>
      </c>
      <c r="C4" s="184"/>
      <c r="D4" s="66" t="str">
        <f>'Monte Carlo Simulation'!D4</f>
        <v>Base</v>
      </c>
      <c r="E4" s="91"/>
      <c r="O4" s="30"/>
    </row>
    <row r="5" spans="1:17" s="29" customFormat="1" ht="14" customHeight="1" x14ac:dyDescent="0.2">
      <c r="A5" s="103"/>
      <c r="B5" s="92" t="str">
        <f>'Monte Carlo Simulation'!B5</f>
        <v>Number of Cases Forecast for Year 1</v>
      </c>
      <c r="C5" s="30"/>
      <c r="D5" s="13">
        <f>'Monte Carlo Simulation'!D5</f>
        <v>25000</v>
      </c>
      <c r="E5" s="91" t="s">
        <v>137</v>
      </c>
      <c r="M5" s="178"/>
      <c r="O5" s="30"/>
      <c r="P5" s="93">
        <f>D5</f>
        <v>25000</v>
      </c>
      <c r="Q5" s="29" t="s">
        <v>1</v>
      </c>
    </row>
    <row r="6" spans="1:17" s="29" customFormat="1" ht="14" customHeight="1" x14ac:dyDescent="0.2">
      <c r="A6" s="103"/>
      <c r="B6" s="92" t="str">
        <f>'Monte Carlo Simulation'!B6</f>
        <v>Annual Population Growth</v>
      </c>
      <c r="C6" s="30"/>
      <c r="D6" s="14">
        <f>'Monte Carlo Simulation'!D6</f>
        <v>0.03</v>
      </c>
      <c r="E6" s="91" t="s">
        <v>3</v>
      </c>
      <c r="M6" s="179"/>
      <c r="O6" s="30"/>
      <c r="P6" s="94">
        <f>D6</f>
        <v>0.03</v>
      </c>
      <c r="Q6" s="29" t="s">
        <v>4</v>
      </c>
    </row>
    <row r="7" spans="1:17" s="29" customFormat="1" ht="14" customHeight="1" x14ac:dyDescent="0.2">
      <c r="A7" s="103"/>
      <c r="B7" s="92" t="str">
        <f>'Monte Carlo Simulation'!B7</f>
        <v>Peak Market Penetration</v>
      </c>
      <c r="C7" s="30"/>
      <c r="D7" s="15">
        <f>'Monte Carlo Simulation'!D7</f>
        <v>0.2</v>
      </c>
      <c r="E7" s="91"/>
      <c r="M7" s="180"/>
      <c r="O7" s="30"/>
      <c r="P7" s="95">
        <f>D7</f>
        <v>0.2</v>
      </c>
      <c r="Q7" s="29" t="s">
        <v>6</v>
      </c>
    </row>
    <row r="8" spans="1:17" s="29" customFormat="1" ht="14" customHeight="1" x14ac:dyDescent="0.2">
      <c r="A8" s="103"/>
      <c r="B8" s="92" t="str">
        <f>'Monte Carlo Simulation'!B8</f>
        <v>Average Cost per Patient/year</v>
      </c>
      <c r="C8" s="30"/>
      <c r="D8" s="16">
        <f>'Monte Carlo Simulation'!D8</f>
        <v>75000</v>
      </c>
      <c r="E8" s="91" t="s">
        <v>138</v>
      </c>
      <c r="M8" s="181"/>
      <c r="O8" s="30"/>
      <c r="P8" s="93">
        <f>D8</f>
        <v>75000</v>
      </c>
      <c r="Q8" s="29" t="s">
        <v>7</v>
      </c>
    </row>
    <row r="9" spans="1:17" s="29" customFormat="1" ht="14" customHeight="1" x14ac:dyDescent="0.2">
      <c r="A9" s="103"/>
      <c r="B9" s="92" t="str">
        <f>'Monte Carlo Simulation'!B9</f>
        <v>Market Ramp Time to Peak Penetration (Years)</v>
      </c>
      <c r="C9" s="30"/>
      <c r="D9" s="17">
        <f>'Monte Carlo Simulation'!D9</f>
        <v>3</v>
      </c>
      <c r="E9" s="96"/>
      <c r="M9" s="93"/>
      <c r="O9" s="30"/>
      <c r="P9" s="93">
        <f>D9</f>
        <v>3</v>
      </c>
      <c r="Q9" s="29" t="s">
        <v>9</v>
      </c>
    </row>
    <row r="10" spans="1:17" s="29" customFormat="1" ht="14" customHeight="1" thickBot="1" x14ac:dyDescent="0.25">
      <c r="A10" s="103"/>
      <c r="B10" s="92" t="str">
        <f>'Monte Carlo Simulation'!B10</f>
        <v>Orphan Drug (&lt; 200,000 U.S.)? (y/n)</v>
      </c>
      <c r="C10" s="30"/>
      <c r="D10" s="18" t="str">
        <f>'Monte Carlo Simulation'!D10</f>
        <v>Y</v>
      </c>
      <c r="E10" s="97" t="str">
        <f>IF(AND($D$5&gt;200000,OR($D$10="Y", $D$10="y")),"ERROR?  Patient population &gt; 200,000 U.S.","")</f>
        <v/>
      </c>
      <c r="M10" s="93"/>
      <c r="O10" s="30"/>
      <c r="P10" s="93"/>
    </row>
    <row r="11" spans="1:17" s="29" customFormat="1" ht="14" customHeight="1" x14ac:dyDescent="0.2">
      <c r="A11" s="103"/>
      <c r="B11" s="67"/>
      <c r="C11" s="30"/>
      <c r="D11" s="68">
        <f>'Monte Carlo Simulation'!D11</f>
        <v>0</v>
      </c>
      <c r="E11" s="91"/>
      <c r="M11" s="93"/>
      <c r="O11" s="30"/>
      <c r="P11" s="93"/>
    </row>
    <row r="12" spans="1:17" s="29" customFormat="1" ht="14" customHeight="1" x14ac:dyDescent="0.2">
      <c r="A12" s="103"/>
      <c r="B12" s="67"/>
      <c r="C12" s="30"/>
      <c r="D12" s="68">
        <f>'Monte Carlo Simulation'!D12</f>
        <v>0</v>
      </c>
      <c r="E12" s="91"/>
      <c r="M12" s="93"/>
      <c r="O12" s="30"/>
      <c r="P12" s="93"/>
    </row>
    <row r="13" spans="1:17" s="29" customFormat="1" ht="14" customHeight="1" thickBot="1" x14ac:dyDescent="0.25">
      <c r="A13" s="103"/>
      <c r="B13" s="69" t="str">
        <f>'Monte Carlo Simulation'!B13</f>
        <v>Number of Clinical Trial Subjects</v>
      </c>
      <c r="C13" s="185"/>
      <c r="D13" s="70"/>
      <c r="E13" s="91"/>
      <c r="O13" s="30"/>
      <c r="P13" s="93"/>
      <c r="Q13" s="98" t="s">
        <v>11</v>
      </c>
    </row>
    <row r="14" spans="1:17" s="29" customFormat="1" ht="14" customHeight="1" x14ac:dyDescent="0.2">
      <c r="A14" s="103"/>
      <c r="B14" s="92" t="str">
        <f>'Monte Carlo Simulation'!B14</f>
        <v>Phase 1</v>
      </c>
      <c r="C14" s="30"/>
      <c r="D14" s="19">
        <f>'Monte Carlo Simulation'!D14</f>
        <v>20</v>
      </c>
      <c r="E14" s="91" t="str">
        <f>IF(OR($D$10="y",OR($D$10="Y",OR($D$10="yes",OR($D$10="Yes",$D$10="YES")))),"Approximation","20-80; Pharmaceutical Manufacturing and Research Association")</f>
        <v>Approximation</v>
      </c>
      <c r="M14" s="93"/>
      <c r="O14" s="30"/>
      <c r="P14" s="93">
        <f>D14</f>
        <v>20</v>
      </c>
      <c r="Q14" s="29" t="s">
        <v>13</v>
      </c>
    </row>
    <row r="15" spans="1:17" s="29" customFormat="1" ht="14" customHeight="1" x14ac:dyDescent="0.2">
      <c r="A15" s="103"/>
      <c r="B15" s="92" t="str">
        <f>'Monte Carlo Simulation'!B15</f>
        <v>Phase 2</v>
      </c>
      <c r="C15" s="30"/>
      <c r="D15" s="17">
        <f>'Monte Carlo Simulation'!D15</f>
        <v>32.5</v>
      </c>
      <c r="E15" s="91" t="str">
        <f>IF(OR($D$10="y",OR($D$10="Y",OR($D$10="yes",OR($D$10="Yes",$D$10="YES")))),"Approximation","100-300; Pharmaceutical Manufacturing and Research Association")</f>
        <v>Approximation</v>
      </c>
      <c r="M15" s="93"/>
      <c r="O15" s="30"/>
      <c r="P15" s="93">
        <f>D15</f>
        <v>32.5</v>
      </c>
      <c r="Q15" s="29" t="s">
        <v>15</v>
      </c>
    </row>
    <row r="16" spans="1:17" s="29" customFormat="1" ht="14" customHeight="1" thickBot="1" x14ac:dyDescent="0.25">
      <c r="A16" s="103"/>
      <c r="B16" s="92" t="str">
        <f>'Monte Carlo Simulation'!B16</f>
        <v>Phase 3</v>
      </c>
      <c r="C16" s="30"/>
      <c r="D16" s="18">
        <f>'Monte Carlo Simulation'!D16</f>
        <v>0</v>
      </c>
      <c r="E16" s="91" t="str">
        <f>IF(OR($D$10="y",OR($D$10="Y",OR($D$10="yes",OR($D$10="Yes",$D$10="YES")))),"","1,000-5,000; Pharmaceutical Manufacturing and Research Association")</f>
        <v/>
      </c>
      <c r="M16" s="93"/>
      <c r="O16" s="30"/>
      <c r="P16" s="93">
        <f>D16</f>
        <v>0</v>
      </c>
      <c r="Q16" s="29" t="s">
        <v>17</v>
      </c>
    </row>
    <row r="17" spans="1:17" s="29" customFormat="1" ht="14" customHeight="1" x14ac:dyDescent="0.2">
      <c r="A17" s="103"/>
      <c r="B17" s="67"/>
      <c r="C17" s="30"/>
      <c r="D17" s="71"/>
      <c r="E17" s="91"/>
      <c r="O17" s="30"/>
      <c r="P17" s="93"/>
    </row>
    <row r="18" spans="1:17" s="29" customFormat="1" ht="14" customHeight="1" x14ac:dyDescent="0.2">
      <c r="A18" s="103"/>
      <c r="B18" s="67"/>
      <c r="C18" s="30"/>
      <c r="D18" s="71"/>
      <c r="E18" s="91"/>
      <c r="O18" s="30"/>
      <c r="P18" s="93"/>
    </row>
    <row r="19" spans="1:17" s="29" customFormat="1" ht="14" customHeight="1" thickBot="1" x14ac:dyDescent="0.25">
      <c r="A19" s="103"/>
      <c r="B19" s="69" t="str">
        <f>'Monte Carlo Simulation'!B19</f>
        <v>Duration of Phase (Years)</v>
      </c>
      <c r="C19" s="185"/>
      <c r="D19" s="72"/>
      <c r="E19" s="91"/>
      <c r="O19" s="30"/>
      <c r="P19" s="93"/>
      <c r="Q19" s="98" t="s">
        <v>18</v>
      </c>
    </row>
    <row r="20" spans="1:17" s="29" customFormat="1" ht="14" customHeight="1" x14ac:dyDescent="0.2">
      <c r="A20" s="103"/>
      <c r="B20" s="92" t="str">
        <f>'Monte Carlo Simulation'!B20</f>
        <v>Preclinical</v>
      </c>
      <c r="C20" s="30"/>
      <c r="D20" s="19">
        <f>'Monte Carlo Simulation'!D20</f>
        <v>1</v>
      </c>
      <c r="E20" s="91" t="str">
        <f>IF($D$20=0,"Completed","")</f>
        <v/>
      </c>
      <c r="M20" s="93"/>
      <c r="O20" s="30"/>
      <c r="P20" s="93">
        <f>D20</f>
        <v>1</v>
      </c>
      <c r="Q20" s="29" t="s">
        <v>19</v>
      </c>
    </row>
    <row r="21" spans="1:17" s="29" customFormat="1" ht="14" customHeight="1" x14ac:dyDescent="0.2">
      <c r="A21" s="103"/>
      <c r="B21" s="92" t="str">
        <f>'Monte Carlo Simulation'!B21</f>
        <v>Phase 1</v>
      </c>
      <c r="C21" s="30"/>
      <c r="D21" s="17">
        <f>'Monte Carlo Simulation'!D21</f>
        <v>1</v>
      </c>
      <c r="E21" s="91" t="str">
        <f>IF($D$21=0,"Completed","Pharmaceutical Manufacturing and Research Association")</f>
        <v>Pharmaceutical Manufacturing and Research Association</v>
      </c>
      <c r="M21" s="93"/>
      <c r="O21" s="30"/>
      <c r="P21" s="93">
        <f>D21</f>
        <v>1</v>
      </c>
      <c r="Q21" s="29" t="s">
        <v>12</v>
      </c>
    </row>
    <row r="22" spans="1:17" s="29" customFormat="1" ht="14" customHeight="1" x14ac:dyDescent="0.2">
      <c r="A22" s="103"/>
      <c r="B22" s="92" t="str">
        <f>'Monte Carlo Simulation'!B22</f>
        <v>Phase 2</v>
      </c>
      <c r="C22" s="30"/>
      <c r="D22" s="17">
        <f>'Monte Carlo Simulation'!D22</f>
        <v>2</v>
      </c>
      <c r="E22" s="91" t="str">
        <f>IF($D$22=0,"Completed","Pharmaceutical Manufacturing and Research Association")</f>
        <v>Pharmaceutical Manufacturing and Research Association</v>
      </c>
      <c r="M22" s="93"/>
      <c r="O22" s="30"/>
      <c r="P22" s="93">
        <f>D22</f>
        <v>2</v>
      </c>
      <c r="Q22" s="29" t="s">
        <v>14</v>
      </c>
    </row>
    <row r="23" spans="1:17" s="29" customFormat="1" ht="14" customHeight="1" x14ac:dyDescent="0.2">
      <c r="A23" s="103"/>
      <c r="B23" s="92" t="str">
        <f>'Monte Carlo Simulation'!B23</f>
        <v>Phase 3</v>
      </c>
      <c r="C23" s="30"/>
      <c r="D23" s="17">
        <f>'Monte Carlo Simulation'!D23</f>
        <v>0</v>
      </c>
      <c r="E23" s="91"/>
      <c r="M23" s="93"/>
      <c r="O23" s="30"/>
      <c r="P23" s="93">
        <f>D23</f>
        <v>0</v>
      </c>
      <c r="Q23" s="29" t="s">
        <v>16</v>
      </c>
    </row>
    <row r="24" spans="1:17" s="29" customFormat="1" ht="14" customHeight="1" thickBot="1" x14ac:dyDescent="0.25">
      <c r="A24" s="103"/>
      <c r="B24" s="92" t="str">
        <f>'Monte Carlo Simulation'!B24</f>
        <v>FDA</v>
      </c>
      <c r="C24" s="30"/>
      <c r="D24" s="18">
        <f>'Monte Carlo Simulation'!D24</f>
        <v>1</v>
      </c>
      <c r="E24" s="91" t="str">
        <f>IF($D$24=0,"ERROR?",IF(OR($D$10="y",OR($D$10="Y",OR($D$10="yes",OR($D$10="Yes",$D$10="YES")))),"Fast-track","Pharmaceutical Manufacturing and Research Association"))</f>
        <v>Fast-track</v>
      </c>
      <c r="F24" s="30"/>
      <c r="G24" s="30"/>
      <c r="H24" s="30"/>
      <c r="I24" s="30"/>
      <c r="M24" s="93"/>
      <c r="O24" s="30"/>
      <c r="P24" s="93">
        <f>D24</f>
        <v>1</v>
      </c>
      <c r="Q24" s="29" t="s">
        <v>20</v>
      </c>
    </row>
    <row r="25" spans="1:17" s="29" customFormat="1" ht="14" customHeight="1" x14ac:dyDescent="0.2">
      <c r="A25" s="103"/>
      <c r="B25" s="67"/>
      <c r="C25" s="30"/>
      <c r="D25" s="73">
        <f>'Monte Carlo Simulation'!D25</f>
        <v>5</v>
      </c>
      <c r="E25" s="91" t="s">
        <v>21</v>
      </c>
      <c r="F25" s="30"/>
      <c r="G25" s="30"/>
      <c r="H25" s="30"/>
      <c r="I25" s="30"/>
      <c r="M25" s="93"/>
      <c r="O25" s="30"/>
      <c r="P25" s="93"/>
    </row>
    <row r="26" spans="1:17" s="29" customFormat="1" ht="14" customHeight="1" x14ac:dyDescent="0.2">
      <c r="A26" s="103"/>
      <c r="B26" s="67"/>
      <c r="C26" s="30"/>
      <c r="D26" s="74"/>
      <c r="E26" s="96"/>
      <c r="O26" s="30"/>
      <c r="P26" s="93">
        <f>D25</f>
        <v>5</v>
      </c>
    </row>
    <row r="27" spans="1:17" s="29" customFormat="1" ht="14" customHeight="1" thickBot="1" x14ac:dyDescent="0.25">
      <c r="A27" s="103"/>
      <c r="B27" s="69" t="str">
        <f>'Monte Carlo Simulation'!B27</f>
        <v>Clinical Trials Success Rates</v>
      </c>
      <c r="C27" s="185"/>
      <c r="D27" s="72"/>
      <c r="E27" s="91"/>
      <c r="O27" s="30"/>
    </row>
    <row r="28" spans="1:17" s="29" customFormat="1" ht="14" customHeight="1" x14ac:dyDescent="0.2">
      <c r="A28" s="103"/>
      <c r="B28" s="114" t="str">
        <f>'Monte Carlo Simulation'!B28</f>
        <v>Pre-clinical to phase 1 trial:</v>
      </c>
      <c r="C28" s="30"/>
      <c r="D28" s="47">
        <f>'Monte Carlo Simulation'!D28</f>
        <v>1</v>
      </c>
      <c r="E28" s="91" t="str">
        <f>IF(D28=10%,"Pharmaceutical Manufacturing and Research Association","")</f>
        <v/>
      </c>
      <c r="M28" s="182"/>
      <c r="O28" s="30"/>
    </row>
    <row r="29" spans="1:17" s="29" customFormat="1" ht="14" customHeight="1" x14ac:dyDescent="0.2">
      <c r="A29" s="103"/>
      <c r="B29" s="100" t="str">
        <f>'Monte Carlo Simulation'!B29</f>
        <v>Phase 1 to phase 2 trials:</v>
      </c>
      <c r="C29" s="30"/>
      <c r="D29" s="48">
        <f>'Monte Carlo Simulation'!D29</f>
        <v>0.71</v>
      </c>
      <c r="E29" s="91" t="s">
        <v>145</v>
      </c>
      <c r="M29" s="182"/>
      <c r="O29" s="30"/>
    </row>
    <row r="30" spans="1:17" s="29" customFormat="1" ht="14" customHeight="1" x14ac:dyDescent="0.2">
      <c r="A30" s="103"/>
      <c r="B30" s="100" t="str">
        <f>'Monte Carlo Simulation'!B30</f>
        <v>Phase 2 to phase 3 trials:</v>
      </c>
      <c r="C30" s="30"/>
      <c r="D30" s="48">
        <f>'Monte Carlo Simulation'!D30</f>
        <v>0.45</v>
      </c>
      <c r="E30" s="91" t="s">
        <v>145</v>
      </c>
      <c r="M30" s="182"/>
      <c r="O30" s="30"/>
    </row>
    <row r="31" spans="1:17" s="29" customFormat="1" ht="14" customHeight="1" x14ac:dyDescent="0.2">
      <c r="A31" s="103"/>
      <c r="B31" s="100" t="str">
        <f>'Monte Carlo Simulation'!B31</f>
        <v>Phase 3 trials to pre-registration:</v>
      </c>
      <c r="C31" s="30"/>
      <c r="D31" s="48">
        <f>'Monte Carlo Simulation'!D31</f>
        <v>0.64</v>
      </c>
      <c r="E31" s="91" t="s">
        <v>145</v>
      </c>
      <c r="M31" s="182"/>
      <c r="O31" s="30"/>
    </row>
    <row r="32" spans="1:17" s="29" customFormat="1" ht="14" customHeight="1" thickBot="1" x14ac:dyDescent="0.25">
      <c r="A32" s="103"/>
      <c r="B32" s="100" t="str">
        <f>'Monte Carlo Simulation'!B32</f>
        <v>Pre-registration to product approval:</v>
      </c>
      <c r="C32" s="30"/>
      <c r="D32" s="49">
        <f>'Monte Carlo Simulation'!D32</f>
        <v>0.93</v>
      </c>
      <c r="E32" s="91" t="s">
        <v>145</v>
      </c>
      <c r="M32" s="182"/>
      <c r="O32" s="30"/>
    </row>
    <row r="33" spans="1:17" s="29" customFormat="1" ht="14" customHeight="1" x14ac:dyDescent="0.2">
      <c r="A33" s="103"/>
      <c r="B33" s="67"/>
      <c r="C33" s="30"/>
      <c r="D33" s="76"/>
      <c r="E33" s="91"/>
      <c r="O33" s="30"/>
    </row>
    <row r="34" spans="1:17" s="29" customFormat="1" ht="14" customHeight="1" x14ac:dyDescent="0.2">
      <c r="A34" s="103"/>
      <c r="B34" s="103"/>
      <c r="C34" s="30"/>
      <c r="D34" s="99"/>
      <c r="O34" s="30"/>
      <c r="Q34" s="98" t="s">
        <v>23</v>
      </c>
    </row>
    <row r="35" spans="1:17" s="29" customFormat="1" ht="14" customHeight="1" thickBot="1" x14ac:dyDescent="0.25">
      <c r="A35" s="103"/>
      <c r="B35" s="69" t="str">
        <f>'Monte Carlo Simulation'!B35</f>
        <v>Costs</v>
      </c>
      <c r="C35" s="185"/>
      <c r="D35" s="72"/>
      <c r="E35" s="91"/>
      <c r="O35" s="30"/>
      <c r="P35" s="93">
        <f>P20</f>
        <v>1</v>
      </c>
      <c r="Q35" s="29" t="s">
        <v>25</v>
      </c>
    </row>
    <row r="36" spans="1:17" s="29" customFormat="1" ht="14" customHeight="1" x14ac:dyDescent="0.2">
      <c r="A36" s="103"/>
      <c r="B36" s="92" t="str">
        <f>'Monte Carlo Simulation'!B36</f>
        <v>Annual Pre-Market Patent Fees</v>
      </c>
      <c r="C36" s="30"/>
      <c r="D36" s="21">
        <f>'Monte Carlo Simulation'!D36</f>
        <v>100000</v>
      </c>
      <c r="E36" s="91"/>
      <c r="M36" s="181"/>
      <c r="O36" s="30"/>
      <c r="P36" s="101">
        <f>P35+P21</f>
        <v>2</v>
      </c>
      <c r="Q36" s="29" t="s">
        <v>26</v>
      </c>
    </row>
    <row r="37" spans="1:17" s="29" customFormat="1" ht="14" customHeight="1" x14ac:dyDescent="0.2">
      <c r="A37" s="103"/>
      <c r="B37" s="92" t="str">
        <f>'Monte Carlo Simulation'!B37</f>
        <v>Preclinical Costs</v>
      </c>
      <c r="C37" s="30"/>
      <c r="D37" s="268">
        <f>'Monte Carlo Simulation'!D37</f>
        <v>20000000</v>
      </c>
      <c r="E37" s="91"/>
      <c r="M37" s="181"/>
      <c r="O37" s="30"/>
      <c r="P37" s="93">
        <f>P36+P22</f>
        <v>4</v>
      </c>
      <c r="Q37" s="29" t="s">
        <v>28</v>
      </c>
    </row>
    <row r="38" spans="1:17" s="29" customFormat="1" ht="14" customHeight="1" x14ac:dyDescent="0.2">
      <c r="A38" s="103"/>
      <c r="B38" s="92" t="str">
        <f>'Monte Carlo Simulation'!B38</f>
        <v>Per Patient Phase 1</v>
      </c>
      <c r="C38" s="30"/>
      <c r="D38" s="16">
        <f>'Monte Carlo Simulation'!D38</f>
        <v>50000</v>
      </c>
      <c r="E38" s="270" t="s">
        <v>143</v>
      </c>
      <c r="M38" s="181"/>
      <c r="O38" s="30"/>
      <c r="P38" s="93">
        <f>P37+P23</f>
        <v>4</v>
      </c>
      <c r="Q38" s="29" t="s">
        <v>30</v>
      </c>
    </row>
    <row r="39" spans="1:17" s="29" customFormat="1" ht="14" customHeight="1" x14ac:dyDescent="0.2">
      <c r="A39" s="103"/>
      <c r="B39" s="92" t="str">
        <f>'Monte Carlo Simulation'!B39</f>
        <v>Per Patient Phase 2</v>
      </c>
      <c r="C39" s="30"/>
      <c r="D39" s="16">
        <f>'Monte Carlo Simulation'!D39</f>
        <v>100000</v>
      </c>
      <c r="E39" s="270" t="s">
        <v>143</v>
      </c>
      <c r="M39" s="181"/>
      <c r="O39" s="30"/>
      <c r="P39" s="93">
        <f>P38+P24</f>
        <v>5</v>
      </c>
      <c r="Q39" s="29" t="s">
        <v>32</v>
      </c>
    </row>
    <row r="40" spans="1:17" s="29" customFormat="1" ht="14" customHeight="1" x14ac:dyDescent="0.2">
      <c r="A40" s="103"/>
      <c r="B40" s="92" t="str">
        <f>'Monte Carlo Simulation'!B40</f>
        <v>Per Patient Phase 3</v>
      </c>
      <c r="C40" s="30"/>
      <c r="D40" s="16">
        <f>'Monte Carlo Simulation'!D40</f>
        <v>100000</v>
      </c>
      <c r="E40" s="91" t="str">
        <f>IF($D$40=0,"","Hollister-Stier")</f>
        <v>Hollister-Stier</v>
      </c>
      <c r="M40" s="181"/>
      <c r="O40" s="30"/>
      <c r="P40" s="93">
        <f>P39+11</f>
        <v>16</v>
      </c>
      <c r="Q40" s="29" t="s">
        <v>34</v>
      </c>
    </row>
    <row r="41" spans="1:17" s="29" customFormat="1" ht="14" customHeight="1" x14ac:dyDescent="0.2">
      <c r="A41" s="103"/>
      <c r="B41" s="92" t="str">
        <f>'Monte Carlo Simulation'!B41</f>
        <v>Approval Costs</v>
      </c>
      <c r="C41" s="30"/>
      <c r="D41" s="16">
        <f>'Monte Carlo Simulation'!D41</f>
        <v>1300000</v>
      </c>
      <c r="E41" s="91" t="str">
        <f>IF($D$41=0,"","$309,647 for PDUFA and $500,000-1,500,000+ for NDA preparation (ProPharma Partners; Covance)")</f>
        <v>$309,647 for PDUFA and $500,000-1,500,000+ for NDA preparation (ProPharma Partners; Covance)</v>
      </c>
      <c r="M41" s="181"/>
      <c r="O41" s="30"/>
    </row>
    <row r="42" spans="1:17" s="29" customFormat="1" ht="14" customHeight="1" x14ac:dyDescent="0.2">
      <c r="A42" s="103"/>
      <c r="B42" s="92" t="str">
        <f>'Monte Carlo Simulation'!B42</f>
        <v>Animal studies supporting Phase 1</v>
      </c>
      <c r="C42" s="30"/>
      <c r="D42" s="16">
        <f>'Monte Carlo Simulation'!D42</f>
        <v>2500000</v>
      </c>
      <c r="E42" s="91" t="str">
        <f>IF($D42=0,"","SEC documents referencing 2011 survey")</f>
        <v>SEC documents referencing 2011 survey</v>
      </c>
      <c r="M42" s="181"/>
      <c r="O42" s="30"/>
    </row>
    <row r="43" spans="1:17" s="29" customFormat="1" ht="14" customHeight="1" x14ac:dyDescent="0.2">
      <c r="A43" s="103"/>
      <c r="B43" s="92" t="str">
        <f>'Monte Carlo Simulation'!B43</f>
        <v>Animal studies supporting Phase 2</v>
      </c>
      <c r="C43" s="30"/>
      <c r="D43" s="16">
        <f>'Monte Carlo Simulation'!D43</f>
        <v>5000000</v>
      </c>
      <c r="E43" s="91" t="str">
        <f>IF($D43=0,"","SEC documents referencing 2011 survey")</f>
        <v>SEC documents referencing 2011 survey</v>
      </c>
      <c r="M43" s="181"/>
      <c r="O43" s="30"/>
    </row>
    <row r="44" spans="1:17" s="29" customFormat="1" ht="14" customHeight="1" x14ac:dyDescent="0.2">
      <c r="A44" s="103"/>
      <c r="B44" s="92" t="str">
        <f>'Monte Carlo Simulation'!B44</f>
        <v>Animal studies supporting Phase 3</v>
      </c>
      <c r="C44" s="30"/>
      <c r="D44" s="16">
        <f>'Monte Carlo Simulation'!D44</f>
        <v>1500000</v>
      </c>
      <c r="E44" s="91" t="str">
        <f>IF($D44=0,"","SEC documents referencing 2011 survey")</f>
        <v>SEC documents referencing 2011 survey</v>
      </c>
      <c r="M44" s="181"/>
      <c r="O44" s="30"/>
    </row>
    <row r="45" spans="1:17" s="29" customFormat="1" ht="14" customHeight="1" thickBot="1" x14ac:dyDescent="0.25">
      <c r="A45" s="103"/>
      <c r="B45" s="92" t="str">
        <f>'Monte Carlo Simulation'!B45</f>
        <v>Manufacturing/Marketing Costs + Markup</v>
      </c>
      <c r="C45" s="30"/>
      <c r="D45" s="22">
        <f>'Monte Carlo Simulation'!D45</f>
        <v>0.4</v>
      </c>
      <c r="E45" s="91" t="s">
        <v>144</v>
      </c>
      <c r="M45" s="182"/>
      <c r="O45" s="30"/>
    </row>
    <row r="46" spans="1:17" s="29" customFormat="1" ht="14" customHeight="1" x14ac:dyDescent="0.2">
      <c r="A46" s="103"/>
      <c r="B46" s="67"/>
      <c r="C46" s="30"/>
      <c r="D46" s="71"/>
      <c r="E46" s="91"/>
      <c r="O46" s="30"/>
    </row>
    <row r="47" spans="1:17" s="29" customFormat="1" ht="14" customHeight="1" x14ac:dyDescent="0.2">
      <c r="A47" s="103"/>
      <c r="B47" s="67"/>
      <c r="C47" s="30"/>
      <c r="D47" s="71"/>
      <c r="E47" s="91"/>
      <c r="O47" s="30"/>
    </row>
    <row r="48" spans="1:17" s="29" customFormat="1" ht="14" customHeight="1" thickBot="1" x14ac:dyDescent="0.25">
      <c r="A48" s="103"/>
      <c r="B48" s="69" t="str">
        <f>'Monte Carlo Simulation'!B48</f>
        <v>Rates</v>
      </c>
      <c r="C48" s="185"/>
      <c r="D48" s="72"/>
      <c r="E48" s="91"/>
      <c r="O48" s="30"/>
    </row>
    <row r="49" spans="1:26" s="29" customFormat="1" ht="14" customHeight="1" x14ac:dyDescent="0.2">
      <c r="A49" s="103"/>
      <c r="B49" s="92" t="str">
        <f>'Monte Carlo Simulation'!B49</f>
        <v>Royalty Rate</v>
      </c>
      <c r="C49" s="30"/>
      <c r="D49" s="23">
        <f>'Monte Carlo Simulation'!D49</f>
        <v>0</v>
      </c>
      <c r="E49" s="91"/>
      <c r="M49" s="180"/>
      <c r="O49" s="30"/>
    </row>
    <row r="50" spans="1:26" s="29" customFormat="1" ht="14" customHeight="1" x14ac:dyDescent="0.2">
      <c r="A50" s="103"/>
      <c r="B50" s="92" t="s">
        <v>127</v>
      </c>
      <c r="C50" s="30"/>
      <c r="D50" s="15">
        <f>'Monte Carlo Simulation'!D50</f>
        <v>0.25</v>
      </c>
      <c r="E50" s="91" t="s">
        <v>147</v>
      </c>
      <c r="M50" s="180"/>
      <c r="O50" s="30"/>
    </row>
    <row r="51" spans="1:26" s="29" customFormat="1" ht="14" customHeight="1" thickBot="1" x14ac:dyDescent="0.25">
      <c r="A51" s="186" t="s">
        <v>63</v>
      </c>
      <c r="B51" s="102" t="str">
        <f>'Monte Carlo Simulation'!B51</f>
        <v>Discount Rate</v>
      </c>
      <c r="C51" s="187"/>
      <c r="D51" s="22">
        <f>'Monte Carlo Simulation'!D51</f>
        <v>0.25</v>
      </c>
      <c r="E51" s="91" t="s">
        <v>146</v>
      </c>
      <c r="M51" s="182"/>
      <c r="N51" s="87"/>
      <c r="O51" s="30"/>
    </row>
    <row r="52" spans="1:26" s="29" customFormat="1" ht="14" customHeight="1" x14ac:dyDescent="0.2">
      <c r="B52" s="35"/>
      <c r="N52" s="87"/>
      <c r="O52" s="30"/>
    </row>
    <row r="53" spans="1:26" ht="14" customHeight="1" x14ac:dyDescent="0.2">
      <c r="B53" s="35"/>
      <c r="N53" s="10"/>
      <c r="O53" s="11"/>
    </row>
    <row r="54" spans="1:26" ht="14" customHeight="1" x14ac:dyDescent="0.2">
      <c r="B54" s="35"/>
      <c r="N54" s="10"/>
      <c r="O54" s="11"/>
    </row>
    <row r="55" spans="1:26" ht="14" customHeight="1" x14ac:dyDescent="0.2">
      <c r="B55" s="35"/>
      <c r="N55" s="10"/>
      <c r="O55" s="11"/>
    </row>
    <row r="56" spans="1:26" ht="14" customHeight="1" x14ac:dyDescent="0.2">
      <c r="B56" s="35"/>
      <c r="N56" s="10"/>
      <c r="O56" s="11"/>
    </row>
    <row r="57" spans="1:26" ht="14" customHeight="1" x14ac:dyDescent="0.2">
      <c r="B57" s="36"/>
      <c r="C57" s="11"/>
      <c r="D57" s="11"/>
      <c r="E57" s="11"/>
      <c r="F57" s="11"/>
      <c r="O57" s="11"/>
    </row>
    <row r="58" spans="1:26" ht="14" customHeight="1" x14ac:dyDescent="0.2">
      <c r="C58" s="24"/>
      <c r="X58" s="43" t="s">
        <v>46</v>
      </c>
      <c r="Y58" s="25"/>
    </row>
    <row r="59" spans="1:26" s="1" customFormat="1" ht="16" x14ac:dyDescent="0.15">
      <c r="A59" s="1" t="s">
        <v>63</v>
      </c>
      <c r="B59" s="5" t="s">
        <v>69</v>
      </c>
      <c r="C59" s="7"/>
      <c r="D59" s="7">
        <v>1</v>
      </c>
      <c r="E59" s="7">
        <v>2</v>
      </c>
      <c r="F59" s="7">
        <v>3</v>
      </c>
      <c r="G59" s="7">
        <v>4</v>
      </c>
      <c r="H59" s="7">
        <v>5</v>
      </c>
      <c r="I59" s="7">
        <v>6</v>
      </c>
      <c r="J59" s="7">
        <v>7</v>
      </c>
      <c r="K59" s="7">
        <v>8</v>
      </c>
      <c r="L59" s="7">
        <v>9</v>
      </c>
      <c r="M59" s="7">
        <v>10</v>
      </c>
      <c r="N59" s="7">
        <v>11</v>
      </c>
      <c r="O59" s="7">
        <v>12</v>
      </c>
      <c r="P59" s="7">
        <v>13</v>
      </c>
      <c r="Q59" s="7">
        <v>14</v>
      </c>
      <c r="R59" s="7">
        <v>15</v>
      </c>
      <c r="S59" s="7">
        <v>16</v>
      </c>
      <c r="T59" s="7">
        <v>17</v>
      </c>
      <c r="U59" s="7">
        <v>18</v>
      </c>
      <c r="V59" s="7">
        <v>19</v>
      </c>
      <c r="W59" s="7">
        <v>20</v>
      </c>
      <c r="X59" s="56" t="s">
        <v>47</v>
      </c>
      <c r="Z59" s="166"/>
    </row>
    <row r="60" spans="1:26" ht="14" customHeight="1" x14ac:dyDescent="0.2">
      <c r="B60" s="115"/>
      <c r="C60" s="116"/>
      <c r="D60" s="117" t="str">
        <f>IF(D59&gt;='Analysis_Base Case'!$P$40,0,IF(D59&gt;'Analysis_Base Case'!$P$39,"Revenue",IF(D59&gt;'Analysis_Base Case'!$P$38,"FDA",IF(D59&gt;'Analysis_Base Case'!$P$37,"Phase 3",IF(D59&gt;'Analysis_Base Case'!$P$36,"Phase 2",IF(D59&gt;'Analysis_Base Case'!$P$35,"Phase 1","Preclinical"))))))</f>
        <v>Preclinical</v>
      </c>
      <c r="E60" s="117" t="str">
        <f>IF(E59&gt;='Analysis_Base Case'!$P$40,0,IF(E59&gt;'Analysis_Base Case'!$P$39,"Revenue",IF(E59&gt;'Analysis_Base Case'!$P$38,"FDA",IF(E59&gt;'Analysis_Base Case'!$P$37,"Phase 3",IF(E59&gt;'Analysis_Base Case'!$P$36,"Phase 2",IF(E59&gt;'Analysis_Base Case'!$P$35,"Phase 1","Preclinical"))))))</f>
        <v>Phase 1</v>
      </c>
      <c r="F60" s="117" t="str">
        <f>IF(F59&gt;='Analysis_Base Case'!$P$40,0,IF(F59&gt;'Analysis_Base Case'!$P$39,"Revenue",IF(F59&gt;'Analysis_Base Case'!$P$38,"FDA",IF(F59&gt;'Analysis_Base Case'!$P$37,"Phase 3",IF(F59&gt;'Analysis_Base Case'!$P$36,"Phase 2",IF(F59&gt;'Analysis_Base Case'!$P$35,"Phase 1","Preclinical"))))))</f>
        <v>Phase 2</v>
      </c>
      <c r="G60" s="117" t="str">
        <f>IF(G59&gt;='Analysis_Base Case'!$P$40,0,IF(G59&gt;'Analysis_Base Case'!$P$39,"Revenue",IF(G59&gt;'Analysis_Base Case'!$P$38,"FDA",IF(G59&gt;'Analysis_Base Case'!$P$37,"Phase 3",IF(G59&gt;'Analysis_Base Case'!$P$36,"Phase 2",IF(G59&gt;'Analysis_Base Case'!$P$35,"Phase 1","Preclinical"))))))</f>
        <v>Phase 2</v>
      </c>
      <c r="H60" s="117" t="str">
        <f>IF(H59&gt;='Analysis_Base Case'!$P$40,0,IF(H59&gt;'Analysis_Base Case'!$P$39,"Revenue",IF(H59&gt;'Analysis_Base Case'!$P$38,"FDA",IF(H59&gt;'Analysis_Base Case'!$P$37,"Phase 3",IF(H59&gt;'Analysis_Base Case'!$P$36,"Phase 2",IF(H59&gt;'Analysis_Base Case'!$P$35,"Phase 1","Preclinical"))))))</f>
        <v>FDA</v>
      </c>
      <c r="I60" s="117" t="str">
        <f>IF(I59&gt;='Analysis_Base Case'!$P$40,0,IF(I59&gt;'Analysis_Base Case'!$P$39,"Revenue",IF(I59&gt;'Analysis_Base Case'!$P$38,"FDA",IF(I59&gt;'Analysis_Base Case'!$P$37,"Phase 3",IF(I59&gt;'Analysis_Base Case'!$P$36,"Phase 2",IF(I59&gt;'Analysis_Base Case'!$P$35,"Phase 1","Preclinical"))))))</f>
        <v>Revenue</v>
      </c>
      <c r="J60" s="117" t="str">
        <f>IF(J59&gt;='Analysis_Base Case'!$P$40,0,IF(J59&gt;'Analysis_Base Case'!$P$39,"Revenue",IF(J59&gt;'Analysis_Base Case'!$P$38,"FDA",IF(J59&gt;'Analysis_Base Case'!$P$37,"Phase 3",IF(J59&gt;'Analysis_Base Case'!$P$36,"Phase 2",IF(J59&gt;'Analysis_Base Case'!$P$35,"Phase 1","Preclinical"))))))</f>
        <v>Revenue</v>
      </c>
      <c r="K60" s="117" t="str">
        <f>IF(K59&gt;='Analysis_Base Case'!$P$40,0,IF(K59&gt;'Analysis_Base Case'!$P$39,"Revenue",IF(K59&gt;'Analysis_Base Case'!$P$38,"FDA",IF(K59&gt;'Analysis_Base Case'!$P$37,"Phase 3",IF(K59&gt;'Analysis_Base Case'!$P$36,"Phase 2",IF(K59&gt;'Analysis_Base Case'!$P$35,"Phase 1","Preclinical"))))))</f>
        <v>Revenue</v>
      </c>
      <c r="L60" s="117" t="str">
        <f>IF(L59&gt;='Analysis_Base Case'!$P$40,0,IF(L59&gt;'Analysis_Base Case'!$P$39,"Revenue",IF(L59&gt;'Analysis_Base Case'!$P$38,"FDA",IF(L59&gt;'Analysis_Base Case'!$P$37,"Phase 3",IF(L59&gt;'Analysis_Base Case'!$P$36,"Phase 2",IF(L59&gt;'Analysis_Base Case'!$P$35,"Phase 1","Preclinical"))))))</f>
        <v>Revenue</v>
      </c>
      <c r="M60" s="117" t="str">
        <f>IF(M59&gt;='Analysis_Base Case'!$P$40,0,IF(M59&gt;'Analysis_Base Case'!$P$39,"Revenue",IF(M59&gt;'Analysis_Base Case'!$P$38,"FDA",IF(M59&gt;'Analysis_Base Case'!$P$37,"Phase 3",IF(M59&gt;'Analysis_Base Case'!$P$36,"Phase 2",IF(M59&gt;'Analysis_Base Case'!$P$35,"Phase 1","Preclinical"))))))</f>
        <v>Revenue</v>
      </c>
      <c r="N60" s="117" t="str">
        <f>IF(N59&gt;='Analysis_Base Case'!$P$40,0,IF(N59&gt;'Analysis_Base Case'!$P$39,"Revenue",IF(N59&gt;'Analysis_Base Case'!$P$38,"FDA",IF(N59&gt;'Analysis_Base Case'!$P$37,"Phase 3",IF(N59&gt;'Analysis_Base Case'!$P$36,"Phase 2",IF(N59&gt;'Analysis_Base Case'!$P$35,"Phase 1","Preclinical"))))))</f>
        <v>Revenue</v>
      </c>
      <c r="O60" s="117" t="str">
        <f>IF(O59&gt;='Analysis_Base Case'!$P$40,0,IF(O59&gt;'Analysis_Base Case'!$P$39,"Revenue",IF(O59&gt;'Analysis_Base Case'!$P$38,"FDA",IF(O59&gt;'Analysis_Base Case'!$P$37,"Phase 3",IF(O59&gt;'Analysis_Base Case'!$P$36,"Phase 2",IF(O59&gt;'Analysis_Base Case'!$P$35,"Phase 1","Preclinical"))))))</f>
        <v>Revenue</v>
      </c>
      <c r="P60" s="117" t="str">
        <f>IF(P59&gt;='Analysis_Base Case'!$P$40,0,IF(P59&gt;'Analysis_Base Case'!$P$39,"Revenue",IF(P59&gt;'Analysis_Base Case'!$P$38,"FDA",IF(P59&gt;'Analysis_Base Case'!$P$37,"Phase 3",IF(P59&gt;'Analysis_Base Case'!$P$36,"Phase 2",IF(P59&gt;'Analysis_Base Case'!$P$35,"Phase 1","Preclinical"))))))</f>
        <v>Revenue</v>
      </c>
      <c r="Q60" s="117" t="str">
        <f>IF(Q59&gt;='Analysis_Base Case'!$P$40,0,IF(Q59&gt;'Analysis_Base Case'!$P$39,"Revenue",IF(Q59&gt;'Analysis_Base Case'!$P$38,"FDA",IF(Q59&gt;'Analysis_Base Case'!$P$37,"Phase 3",IF(Q59&gt;'Analysis_Base Case'!$P$36,"Phase 2",IF(Q59&gt;'Analysis_Base Case'!$P$35,"Phase 1","Preclinical"))))))</f>
        <v>Revenue</v>
      </c>
      <c r="R60" s="117" t="str">
        <f>IF(R59&gt;='Analysis_Base Case'!$P$40,0,IF(R59&gt;'Analysis_Base Case'!$P$39,"Revenue",IF(R59&gt;'Analysis_Base Case'!$P$38,"FDA",IF(R59&gt;'Analysis_Base Case'!$P$37,"Phase 3",IF(R59&gt;'Analysis_Base Case'!$P$36,"Phase 2",IF(R59&gt;'Analysis_Base Case'!$P$35,"Phase 1","Preclinical"))))))</f>
        <v>Revenue</v>
      </c>
      <c r="S60" s="117">
        <f>IF(S59&gt;='Analysis_Base Case'!$P$40,0,IF(S59&gt;'Analysis_Base Case'!$P$39,"Revenue",IF(S59&gt;'Analysis_Base Case'!$P$38,"FDA",IF(S59&gt;'Analysis_Base Case'!$P$37,"Phase 3",IF(S59&gt;'Analysis_Base Case'!$P$36,"Phase 2",IF(S59&gt;'Analysis_Base Case'!$P$35,"Phase 1","Preclinical"))))))</f>
        <v>0</v>
      </c>
      <c r="T60" s="117">
        <f>IF(T59&gt;='Analysis_Base Case'!$P$40,0,IF(T59&gt;'Analysis_Base Case'!$P$39,"Revenue",IF(T59&gt;'Analysis_Base Case'!$P$38,"FDA",IF(T59&gt;'Analysis_Base Case'!$P$37,"Phase 3",IF(T59&gt;'Analysis_Base Case'!$P$36,"Phase 2",IF(T59&gt;'Analysis_Base Case'!$P$35,"Phase 1","Preclinical"))))))</f>
        <v>0</v>
      </c>
      <c r="U60" s="117">
        <f>IF(U59&gt;='Analysis_Base Case'!$P$40,0,IF(U59&gt;'Analysis_Base Case'!$P$39,"Revenue",IF(U59&gt;'Analysis_Base Case'!$P$38,"FDA",IF(U59&gt;'Analysis_Base Case'!$P$37,"Phase 3",IF(U59&gt;'Analysis_Base Case'!$P$36,"Phase 2",IF(U59&gt;'Analysis_Base Case'!$P$35,"Phase 1","Preclinical"))))))</f>
        <v>0</v>
      </c>
      <c r="V60" s="117">
        <f>IF(V59&gt;='Analysis_Base Case'!$P$40,0,IF(V59&gt;'Analysis_Base Case'!$P$39,"Revenue",IF(V59&gt;'Analysis_Base Case'!$P$38,"FDA",IF(V59&gt;'Analysis_Base Case'!$P$37,"Phase 3",IF(V59&gt;'Analysis_Base Case'!$P$36,"Phase 2",IF(V59&gt;'Analysis_Base Case'!$P$35,"Phase 1","Preclinical"))))))</f>
        <v>0</v>
      </c>
      <c r="W60" s="117">
        <f>IF(W59&gt;='Analysis_Base Case'!$P$40,0,IF(W59&gt;'Analysis_Base Case'!$P$39,"Revenue",IF(W59&gt;'Analysis_Base Case'!$P$38,"FDA",IF(W59&gt;'Analysis_Base Case'!$P$37,"Phase 3",IF(W59&gt;'Analysis_Base Case'!$P$36,"Phase 2",IF(W59&gt;'Analysis_Base Case'!$P$35,"Phase 1","Preclinical"))))))</f>
        <v>0</v>
      </c>
      <c r="X60" s="118"/>
    </row>
    <row r="61" spans="1:26" ht="14" customHeight="1" x14ac:dyDescent="0.2">
      <c r="B61" s="119" t="str">
        <f>'Analysis_Base Case'!B7</f>
        <v>Peak Market Penetration</v>
      </c>
      <c r="C61" s="120">
        <f>'Analysis_Base Case'!$D$7</f>
        <v>0.2</v>
      </c>
      <c r="D61" s="116"/>
      <c r="E61" s="121"/>
      <c r="F61" s="116"/>
      <c r="G61" s="116"/>
      <c r="H61" s="116"/>
      <c r="I61" s="116"/>
      <c r="J61" s="116"/>
      <c r="K61" s="116"/>
      <c r="L61" s="116"/>
      <c r="M61" s="116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</row>
    <row r="62" spans="1:26" ht="14" customHeight="1" x14ac:dyDescent="0.2">
      <c r="B62" s="119" t="str">
        <f>'Analysis_Base Case'!B8</f>
        <v>Average Cost per Patient/year</v>
      </c>
      <c r="C62" s="122">
        <f>'Analysis_Base Case'!D8</f>
        <v>75000</v>
      </c>
      <c r="D62" s="116"/>
      <c r="E62" s="121"/>
      <c r="F62" s="116"/>
      <c r="G62" s="116"/>
      <c r="H62" s="116"/>
      <c r="I62" s="116"/>
      <c r="J62" s="116"/>
      <c r="K62" s="116"/>
      <c r="L62" s="116"/>
      <c r="M62" s="116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</row>
    <row r="63" spans="1:26" ht="14" customHeight="1" x14ac:dyDescent="0.2">
      <c r="B63" s="123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</row>
    <row r="64" spans="1:26" ht="14" customHeight="1" x14ac:dyDescent="0.2">
      <c r="B64" s="124" t="s">
        <v>42</v>
      </c>
      <c r="C64" s="118"/>
      <c r="D64" s="125">
        <f>'Analysis_Base Case'!D5</f>
        <v>25000</v>
      </c>
      <c r="E64" s="125">
        <f>D64*(1+E65)</f>
        <v>25750</v>
      </c>
      <c r="F64" s="125">
        <f t="shared" ref="F64:W64" si="0">E64*(1+F65)</f>
        <v>26522.5</v>
      </c>
      <c r="G64" s="125">
        <f t="shared" si="0"/>
        <v>27318.174999999999</v>
      </c>
      <c r="H64" s="125">
        <f t="shared" si="0"/>
        <v>28137.720249999998</v>
      </c>
      <c r="I64" s="125">
        <f t="shared" si="0"/>
        <v>28981.851857499998</v>
      </c>
      <c r="J64" s="125">
        <f t="shared" si="0"/>
        <v>29851.307413225</v>
      </c>
      <c r="K64" s="125">
        <f t="shared" si="0"/>
        <v>30746.84663562175</v>
      </c>
      <c r="L64" s="125">
        <f t="shared" si="0"/>
        <v>31669.252034690402</v>
      </c>
      <c r="M64" s="125">
        <f t="shared" si="0"/>
        <v>32619.329595731117</v>
      </c>
      <c r="N64" s="125">
        <f t="shared" si="0"/>
        <v>33597.909483603049</v>
      </c>
      <c r="O64" s="125">
        <f t="shared" si="0"/>
        <v>34605.846768111143</v>
      </c>
      <c r="P64" s="125">
        <f t="shared" si="0"/>
        <v>35644.02217115448</v>
      </c>
      <c r="Q64" s="125">
        <f t="shared" si="0"/>
        <v>36713.342836289114</v>
      </c>
      <c r="R64" s="125">
        <f t="shared" si="0"/>
        <v>37814.743121377789</v>
      </c>
      <c r="S64" s="125">
        <f t="shared" si="0"/>
        <v>38949.185415019121</v>
      </c>
      <c r="T64" s="125">
        <f t="shared" si="0"/>
        <v>40117.660977469699</v>
      </c>
      <c r="U64" s="125">
        <f t="shared" si="0"/>
        <v>41321.190806793791</v>
      </c>
      <c r="V64" s="125">
        <f t="shared" si="0"/>
        <v>42560.826530997605</v>
      </c>
      <c r="W64" s="125">
        <f t="shared" si="0"/>
        <v>43837.651326927531</v>
      </c>
      <c r="X64" s="126"/>
    </row>
    <row r="65" spans="1:24" s="28" customFormat="1" ht="14" customHeight="1" x14ac:dyDescent="0.2">
      <c r="B65" s="127" t="s">
        <v>64</v>
      </c>
      <c r="C65" s="128"/>
      <c r="D65" s="129"/>
      <c r="E65" s="129">
        <f>$D$6</f>
        <v>0.03</v>
      </c>
      <c r="F65" s="129">
        <f t="shared" ref="F65:W65" si="1">$D$6</f>
        <v>0.03</v>
      </c>
      <c r="G65" s="129">
        <f t="shared" si="1"/>
        <v>0.03</v>
      </c>
      <c r="H65" s="129">
        <f t="shared" si="1"/>
        <v>0.03</v>
      </c>
      <c r="I65" s="129">
        <f t="shared" si="1"/>
        <v>0.03</v>
      </c>
      <c r="J65" s="129">
        <f t="shared" si="1"/>
        <v>0.03</v>
      </c>
      <c r="K65" s="129">
        <f t="shared" si="1"/>
        <v>0.03</v>
      </c>
      <c r="L65" s="129">
        <f t="shared" si="1"/>
        <v>0.03</v>
      </c>
      <c r="M65" s="129">
        <f t="shared" si="1"/>
        <v>0.03</v>
      </c>
      <c r="N65" s="129">
        <f t="shared" si="1"/>
        <v>0.03</v>
      </c>
      <c r="O65" s="129">
        <f t="shared" si="1"/>
        <v>0.03</v>
      </c>
      <c r="P65" s="129">
        <f t="shared" si="1"/>
        <v>0.03</v>
      </c>
      <c r="Q65" s="129">
        <f t="shared" si="1"/>
        <v>0.03</v>
      </c>
      <c r="R65" s="129">
        <f t="shared" si="1"/>
        <v>0.03</v>
      </c>
      <c r="S65" s="129">
        <f t="shared" si="1"/>
        <v>0.03</v>
      </c>
      <c r="T65" s="129">
        <f t="shared" si="1"/>
        <v>0.03</v>
      </c>
      <c r="U65" s="129">
        <f t="shared" si="1"/>
        <v>0.03</v>
      </c>
      <c r="V65" s="129">
        <f t="shared" si="1"/>
        <v>0.03</v>
      </c>
      <c r="W65" s="129">
        <f t="shared" si="1"/>
        <v>0.03</v>
      </c>
      <c r="X65" s="130"/>
    </row>
    <row r="66" spans="1:24" ht="14" customHeight="1" x14ac:dyDescent="0.2">
      <c r="B66" s="123" t="s">
        <v>43</v>
      </c>
      <c r="C66" s="118"/>
      <c r="D66" s="131">
        <f>IF(D$59&gt;='Analysis_Base Case'!$P$40,0,IF(D$59&gt;='Analysis_Base Case'!$P$39+1,IF(D$59&gt;='Analysis_Base Case'!$P$40-'Analysis_Base Case'!$P$9,C61-('Analysis_Base Case'!$P$7/(1+'Analysis_Base Case'!$P$9)),IF(D$59&lt;='Analysis_Base Case'!$P$39+1+'Analysis_Base Case'!$P$9,C61+'Analysis_Base Case'!$P$7/(1+'Analysis_Base Case'!$P$9),'Analysis_Base Case'!$P$7)),0))</f>
        <v>0</v>
      </c>
      <c r="E66" s="131">
        <f>IF(E$59&gt;='Analysis_Base Case'!$P$40,0,IF(E$59&gt;='Analysis_Base Case'!$P$39+1,IF(E$59&gt;='Analysis_Base Case'!$P$40-'Analysis_Base Case'!$P$9,D66-('Analysis_Base Case'!$P$7/(1+'Analysis_Base Case'!$P$9)),IF(E$59&lt;='Analysis_Base Case'!$P$39+1+'Analysis_Base Case'!$P$9,D66+'Analysis_Base Case'!$P$7/(1+'Analysis_Base Case'!$P$9),'Analysis_Base Case'!$P$7)),0))</f>
        <v>0</v>
      </c>
      <c r="F66" s="131">
        <f>IF(F$59&gt;='Analysis_Base Case'!$P$40,0,IF(F$59&gt;='Analysis_Base Case'!$P$39+1,IF(F$59&gt;='Analysis_Base Case'!$P$40-'Analysis_Base Case'!$P$9,E66-('Analysis_Base Case'!$P$7/(1+'Analysis_Base Case'!$P$9)),IF(F$59&lt;='Analysis_Base Case'!$P$39+1+'Analysis_Base Case'!$P$9,E66+'Analysis_Base Case'!$P$7/(1+'Analysis_Base Case'!$P$9),'Analysis_Base Case'!$P$7)),0))</f>
        <v>0</v>
      </c>
      <c r="G66" s="131">
        <f>IF(G$59&gt;='Analysis_Base Case'!$P$40,0,IF(G$59&gt;='Analysis_Base Case'!$P$39+1,IF(G$59&gt;='Analysis_Base Case'!$P$40-'Analysis_Base Case'!$P$9,F66-('Analysis_Base Case'!$P$7/(1+'Analysis_Base Case'!$P$9)),IF(G$59&lt;='Analysis_Base Case'!$P$39+1+'Analysis_Base Case'!$P$9,F66+'Analysis_Base Case'!$P$7/(1+'Analysis_Base Case'!$P$9),'Analysis_Base Case'!$P$7)),0))</f>
        <v>0</v>
      </c>
      <c r="H66" s="131">
        <f>IF(H$59&gt;='Analysis_Base Case'!$P$40,0,IF(H$59&gt;='Analysis_Base Case'!$P$39+1,IF(H$59&gt;='Analysis_Base Case'!$P$40-'Analysis_Base Case'!$P$9,G66-('Analysis_Base Case'!$P$7/(1+'Analysis_Base Case'!$P$9)),IF(H$59&lt;='Analysis_Base Case'!$P$39+1+'Analysis_Base Case'!$P$9,G66+'Analysis_Base Case'!$P$7/(1+'Analysis_Base Case'!$P$9),'Analysis_Base Case'!$P$7)),0))</f>
        <v>0</v>
      </c>
      <c r="I66" s="131">
        <f>IF(I$59&gt;='Analysis_Base Case'!$P$40,0,IF(I$59&gt;='Analysis_Base Case'!$P$39+1,IF(I$59&gt;='Analysis_Base Case'!$P$40-'Analysis_Base Case'!$P$9,H66-('Analysis_Base Case'!$P$7/(1+'Analysis_Base Case'!$P$9)),IF(I$59&lt;='Analysis_Base Case'!$P$39+1+'Analysis_Base Case'!$P$9,H66+'Analysis_Base Case'!$P$7/(1+'Analysis_Base Case'!$P$9),'Analysis_Base Case'!$P$7)),0))</f>
        <v>0.05</v>
      </c>
      <c r="J66" s="131">
        <f>IF(J$59&gt;='Analysis_Base Case'!$P$40,0,IF(J$59&gt;='Analysis_Base Case'!$P$39+1,IF(J$59&gt;='Analysis_Base Case'!$P$40-'Analysis_Base Case'!$P$9,I66-('Analysis_Base Case'!$P$7/(1+'Analysis_Base Case'!$P$9)),IF(J$59&lt;='Analysis_Base Case'!$P$39+1+'Analysis_Base Case'!$P$9,I66+'Analysis_Base Case'!$P$7/(1+'Analysis_Base Case'!$P$9),'Analysis_Base Case'!$P$7)),0))</f>
        <v>0.1</v>
      </c>
      <c r="K66" s="131">
        <f>IF(K$59&gt;='Analysis_Base Case'!$P$40,0,IF(K$59&gt;='Analysis_Base Case'!$P$39+1,IF(K$59&gt;='Analysis_Base Case'!$P$40-'Analysis_Base Case'!$P$9,J66-('Analysis_Base Case'!$P$7/(1+'Analysis_Base Case'!$P$9)),IF(K$59&lt;='Analysis_Base Case'!$P$39+1+'Analysis_Base Case'!$P$9,J66+'Analysis_Base Case'!$P$7/(1+'Analysis_Base Case'!$P$9),'Analysis_Base Case'!$P$7)),0))</f>
        <v>0.15000000000000002</v>
      </c>
      <c r="L66" s="131">
        <f>IF(L$59&gt;='Analysis_Base Case'!$P$40,0,IF(L$59&gt;='Analysis_Base Case'!$P$39+1,IF(L$59&gt;='Analysis_Base Case'!$P$40-'Analysis_Base Case'!$P$9,K66-('Analysis_Base Case'!$P$7/(1+'Analysis_Base Case'!$P$9)),IF(L$59&lt;='Analysis_Base Case'!$P$39+1+'Analysis_Base Case'!$P$9,K66+'Analysis_Base Case'!$P$7/(1+'Analysis_Base Case'!$P$9),'Analysis_Base Case'!$P$7)),0))</f>
        <v>0.2</v>
      </c>
      <c r="M66" s="131">
        <f>IF(M$59&gt;='Analysis_Base Case'!$P$40,0,IF(M$59&gt;='Analysis_Base Case'!$P$39+1,IF(M$59&gt;='Analysis_Base Case'!$P$40-'Analysis_Base Case'!$P$9,L66-('Analysis_Base Case'!$P$7/(1+'Analysis_Base Case'!$P$9)),IF(M$59&lt;='Analysis_Base Case'!$P$39+1+'Analysis_Base Case'!$P$9,L66+'Analysis_Base Case'!$P$7/(1+'Analysis_Base Case'!$P$9),'Analysis_Base Case'!$P$7)),0))</f>
        <v>0.2</v>
      </c>
      <c r="N66" s="131">
        <f>IF(N$59&gt;='Analysis_Base Case'!$P$40,0,IF(N$59&gt;='Analysis_Base Case'!$P$39+1,IF(N$59&gt;='Analysis_Base Case'!$P$40-'Analysis_Base Case'!$P$9,M66-('Analysis_Base Case'!$P$7/(1+'Analysis_Base Case'!$P$9)),IF(N$59&lt;='Analysis_Base Case'!$P$39+1+'Analysis_Base Case'!$P$9,M66+'Analysis_Base Case'!$P$7/(1+'Analysis_Base Case'!$P$9),'Analysis_Base Case'!$P$7)),0))</f>
        <v>0.2</v>
      </c>
      <c r="O66" s="131">
        <f>IF(O$59&gt;='Analysis_Base Case'!$P$40,0,IF(O$59&gt;='Analysis_Base Case'!$P$39+1,IF(O$59&gt;='Analysis_Base Case'!$P$40-'Analysis_Base Case'!$P$9,N66-('Analysis_Base Case'!$P$7/(1+'Analysis_Base Case'!$P$9)),IF(O$59&lt;='Analysis_Base Case'!$P$39+1+'Analysis_Base Case'!$P$9,N66+'Analysis_Base Case'!$P$7/(1+'Analysis_Base Case'!$P$9),'Analysis_Base Case'!$P$7)),0))</f>
        <v>0.2</v>
      </c>
      <c r="P66" s="131">
        <f>IF(P$59&gt;='Analysis_Base Case'!$P$40,0,IF(P$59&gt;='Analysis_Base Case'!$P$39+1,IF(P$59&gt;='Analysis_Base Case'!$P$40-'Analysis_Base Case'!$P$9,O66-('Analysis_Base Case'!$P$7/(1+'Analysis_Base Case'!$P$9)),IF(P$59&lt;='Analysis_Base Case'!$P$39+1+'Analysis_Base Case'!$P$9,O66+'Analysis_Base Case'!$P$7/(1+'Analysis_Base Case'!$P$9),'Analysis_Base Case'!$P$7)),0))</f>
        <v>0.15000000000000002</v>
      </c>
      <c r="Q66" s="131">
        <f>IF(Q$59&gt;='Analysis_Base Case'!$P$40,0,IF(Q$59&gt;='Analysis_Base Case'!$P$39+1,IF(Q$59&gt;='Analysis_Base Case'!$P$40-'Analysis_Base Case'!$P$9,P66-('Analysis_Base Case'!$P$7/(1+'Analysis_Base Case'!$P$9)),IF(Q$59&lt;='Analysis_Base Case'!$P$39+1+'Analysis_Base Case'!$P$9,P66+'Analysis_Base Case'!$P$7/(1+'Analysis_Base Case'!$P$9),'Analysis_Base Case'!$P$7)),0))</f>
        <v>0.10000000000000002</v>
      </c>
      <c r="R66" s="131">
        <f>IF(R$59&gt;='Analysis_Base Case'!$P$40,0,IF(R$59&gt;='Analysis_Base Case'!$P$39+1,IF(R$59&gt;='Analysis_Base Case'!$P$40-'Analysis_Base Case'!$P$9,Q66-('Analysis_Base Case'!$P$7/(1+'Analysis_Base Case'!$P$9)),IF(R$59&lt;='Analysis_Base Case'!$P$39+1+'Analysis_Base Case'!$P$9,Q66+'Analysis_Base Case'!$P$7/(1+'Analysis_Base Case'!$P$9),'Analysis_Base Case'!$P$7)),0))</f>
        <v>5.0000000000000017E-2</v>
      </c>
      <c r="S66" s="131">
        <f>IF(S$59&gt;='Analysis_Base Case'!$P$40,0,IF(S$59&gt;='Analysis_Base Case'!$P$39+1,IF(S$59&gt;='Analysis_Base Case'!$P$40-'Analysis_Base Case'!$P$9,R66-('Analysis_Base Case'!$P$7/(1+'Analysis_Base Case'!$P$9)),IF(S$59&lt;='Analysis_Base Case'!$P$39+1+'Analysis_Base Case'!$P$9,R66+'Analysis_Base Case'!$P$7/(1+'Analysis_Base Case'!$P$9),'Analysis_Base Case'!$P$7)),0))</f>
        <v>0</v>
      </c>
      <c r="T66" s="131">
        <f>IF(T$59&gt;='Analysis_Base Case'!$P$40,0,IF(T$59&gt;='Analysis_Base Case'!$P$39+1,IF(T$59&gt;='Analysis_Base Case'!$P$40-'Analysis_Base Case'!$P$9,S66-('Analysis_Base Case'!$P$7/(1+'Analysis_Base Case'!$P$9)),IF(T$59&lt;='Analysis_Base Case'!$P$39+1+'Analysis_Base Case'!$P$9,S66+'Analysis_Base Case'!$P$7/(1+'Analysis_Base Case'!$P$9),'Analysis_Base Case'!$P$7)),0))</f>
        <v>0</v>
      </c>
      <c r="U66" s="131">
        <f>IF(U$59&gt;='Analysis_Base Case'!$P$40,0,IF(U$59&gt;='Analysis_Base Case'!$P$39+1,IF(U$59&gt;='Analysis_Base Case'!$P$40-'Analysis_Base Case'!$P$9,T66-('Analysis_Base Case'!$P$7/(1+'Analysis_Base Case'!$P$9)),IF(U$59&lt;='Analysis_Base Case'!$P$39+1+'Analysis_Base Case'!$P$9,T66+'Analysis_Base Case'!$P$7/(1+'Analysis_Base Case'!$P$9),'Analysis_Base Case'!$P$7)),0))</f>
        <v>0</v>
      </c>
      <c r="V66" s="131">
        <f>IF(V$59&gt;='Analysis_Base Case'!$P$40,0,IF(V$59&gt;='Analysis_Base Case'!$P$39+1,IF(V$59&gt;='Analysis_Base Case'!$P$40-'Analysis_Base Case'!$P$9,U66-('Analysis_Base Case'!$P$7/(1+'Analysis_Base Case'!$P$9)),IF(V$59&lt;='Analysis_Base Case'!$P$39+1+'Analysis_Base Case'!$P$9,U66+'Analysis_Base Case'!$P$7/(1+'Analysis_Base Case'!$P$9),'Analysis_Base Case'!$P$7)),0))</f>
        <v>0</v>
      </c>
      <c r="W66" s="131">
        <f>IF(W$59&gt;='Analysis_Base Case'!$P$40,0,IF(W$59&gt;='Analysis_Base Case'!$P$39+1,IF(W$59&gt;='Analysis_Base Case'!$P$40-'Analysis_Base Case'!$P$9,V66-('Analysis_Base Case'!$P$7/(1+'Analysis_Base Case'!$P$9)),IF(W$59&lt;='Analysis_Base Case'!$P$39+1+'Analysis_Base Case'!$P$9,V66+'Analysis_Base Case'!$P$7/(1+'Analysis_Base Case'!$P$9),'Analysis_Base Case'!$P$7)),0))</f>
        <v>0</v>
      </c>
      <c r="X66" s="118"/>
    </row>
    <row r="67" spans="1:24" ht="14" customHeight="1" x14ac:dyDescent="0.2">
      <c r="B67" s="124" t="s">
        <v>78</v>
      </c>
      <c r="C67" s="132"/>
      <c r="D67" s="125">
        <f t="shared" ref="D67:M67" si="2">D64*D66</f>
        <v>0</v>
      </c>
      <c r="E67" s="125">
        <f t="shared" si="2"/>
        <v>0</v>
      </c>
      <c r="F67" s="125">
        <f t="shared" si="2"/>
        <v>0</v>
      </c>
      <c r="G67" s="125">
        <f t="shared" si="2"/>
        <v>0</v>
      </c>
      <c r="H67" s="125">
        <f t="shared" si="2"/>
        <v>0</v>
      </c>
      <c r="I67" s="125">
        <f t="shared" si="2"/>
        <v>1449.092592875</v>
      </c>
      <c r="J67" s="125">
        <f t="shared" si="2"/>
        <v>2985.1307413225004</v>
      </c>
      <c r="K67" s="125">
        <f t="shared" si="2"/>
        <v>4612.0269953432635</v>
      </c>
      <c r="L67" s="125">
        <f t="shared" si="2"/>
        <v>6333.8504069380806</v>
      </c>
      <c r="M67" s="125">
        <f t="shared" si="2"/>
        <v>6523.8659191462239</v>
      </c>
      <c r="N67" s="125">
        <f t="shared" ref="N67:W67" si="3">N64*N66</f>
        <v>6719.5818967206105</v>
      </c>
      <c r="O67" s="125">
        <f t="shared" si="3"/>
        <v>6921.1693536222292</v>
      </c>
      <c r="P67" s="125">
        <f t="shared" si="3"/>
        <v>5346.6033256731725</v>
      </c>
      <c r="Q67" s="125">
        <f t="shared" si="3"/>
        <v>3671.3342836289121</v>
      </c>
      <c r="R67" s="125">
        <f t="shared" si="3"/>
        <v>1890.73715606889</v>
      </c>
      <c r="S67" s="125">
        <f t="shared" si="3"/>
        <v>0</v>
      </c>
      <c r="T67" s="125">
        <f t="shared" si="3"/>
        <v>0</v>
      </c>
      <c r="U67" s="125">
        <f t="shared" si="3"/>
        <v>0</v>
      </c>
      <c r="V67" s="125">
        <f t="shared" si="3"/>
        <v>0</v>
      </c>
      <c r="W67" s="125">
        <f t="shared" si="3"/>
        <v>0</v>
      </c>
      <c r="X67" s="126">
        <f>SUM(D67:M67,N67:W67)</f>
        <v>46453.392671338894</v>
      </c>
    </row>
    <row r="68" spans="1:24" ht="14" customHeight="1" x14ac:dyDescent="0.2">
      <c r="B68" s="133" t="s">
        <v>41</v>
      </c>
      <c r="C68" s="132"/>
      <c r="D68" s="125">
        <f t="shared" ref="D68:M68" si="4">D67*$C$62</f>
        <v>0</v>
      </c>
      <c r="E68" s="125">
        <f t="shared" si="4"/>
        <v>0</v>
      </c>
      <c r="F68" s="125">
        <f t="shared" si="4"/>
        <v>0</v>
      </c>
      <c r="G68" s="125">
        <f t="shared" si="4"/>
        <v>0</v>
      </c>
      <c r="H68" s="125">
        <f t="shared" si="4"/>
        <v>0</v>
      </c>
      <c r="I68" s="125">
        <f t="shared" si="4"/>
        <v>108681944.465625</v>
      </c>
      <c r="J68" s="125">
        <f t="shared" si="4"/>
        <v>223884805.59918752</v>
      </c>
      <c r="K68" s="125">
        <f t="shared" si="4"/>
        <v>345902024.65074474</v>
      </c>
      <c r="L68" s="125">
        <f t="shared" si="4"/>
        <v>475038780.52035606</v>
      </c>
      <c r="M68" s="125">
        <f t="shared" si="4"/>
        <v>489289943.93596679</v>
      </c>
      <c r="N68" s="125">
        <f t="shared" ref="N68:W68" si="5">N67*$C$62</f>
        <v>503968642.25404578</v>
      </c>
      <c r="O68" s="125">
        <f t="shared" si="5"/>
        <v>519087701.52166718</v>
      </c>
      <c r="P68" s="125">
        <f t="shared" si="5"/>
        <v>400995249.42548794</v>
      </c>
      <c r="Q68" s="125">
        <f t="shared" si="5"/>
        <v>275350071.2721684</v>
      </c>
      <c r="R68" s="125">
        <f t="shared" si="5"/>
        <v>141805286.70516676</v>
      </c>
      <c r="S68" s="125">
        <f t="shared" si="5"/>
        <v>0</v>
      </c>
      <c r="T68" s="125">
        <f t="shared" si="5"/>
        <v>0</v>
      </c>
      <c r="U68" s="125">
        <f t="shared" si="5"/>
        <v>0</v>
      </c>
      <c r="V68" s="125">
        <f t="shared" si="5"/>
        <v>0</v>
      </c>
      <c r="W68" s="125">
        <f t="shared" si="5"/>
        <v>0</v>
      </c>
      <c r="X68" s="126">
        <f>SUM(D68:M68,N68:W68)</f>
        <v>3484004450.3504162</v>
      </c>
    </row>
    <row r="69" spans="1:24" ht="14" customHeight="1" x14ac:dyDescent="0.2">
      <c r="B69" s="133" t="s">
        <v>44</v>
      </c>
      <c r="C69" s="134"/>
      <c r="D69" s="116">
        <f>IF(OR('Analysis_Base Case'!$D$10="y",OR('Analysis_Base Case'!$D$10="Y",OR('Analysis_Base Case'!$D$10="yes",OR('Analysis_Base Case'!$D$10="Yes",'Analysis_Base Case'!$D$10="YES")))),SUM(D80:D82)/2,0)</f>
        <v>0</v>
      </c>
      <c r="E69" s="116">
        <f>IF(OR('Analysis_Base Case'!$D$10="y",OR('Analysis_Base Case'!$D$10="Y",OR('Analysis_Base Case'!$D$10="yes",OR('Analysis_Base Case'!$D$10="Yes",'Analysis_Base Case'!$D$10="YES")))),SUM(E80:E82)/2,0)</f>
        <v>500000</v>
      </c>
      <c r="F69" s="116">
        <f>IF(OR('Analysis_Base Case'!$D$10="y",OR('Analysis_Base Case'!$D$10="Y",OR('Analysis_Base Case'!$D$10="yes",OR('Analysis_Base Case'!$D$10="Yes",'Analysis_Base Case'!$D$10="YES")))),SUM(F80:F82)/2,0)</f>
        <v>812500</v>
      </c>
      <c r="G69" s="116">
        <f>IF(OR('Analysis_Base Case'!$D$10="y",OR('Analysis_Base Case'!$D$10="Y",OR('Analysis_Base Case'!$D$10="yes",OR('Analysis_Base Case'!$D$10="Yes",'Analysis_Base Case'!$D$10="YES")))),SUM(G80:G82)/2,0)</f>
        <v>812500</v>
      </c>
      <c r="H69" s="116">
        <f>IF(OR('Analysis_Base Case'!$D$10="y",OR('Analysis_Base Case'!$D$10="Y",OR('Analysis_Base Case'!$D$10="yes",OR('Analysis_Base Case'!$D$10="Yes",'Analysis_Base Case'!$D$10="YES")))),SUM(H80:H82)/2,0)</f>
        <v>0</v>
      </c>
      <c r="I69" s="116">
        <f>IF(OR('Analysis_Base Case'!$D$10="y",OR('Analysis_Base Case'!$D$10="Y",OR('Analysis_Base Case'!$D$10="yes",OR('Analysis_Base Case'!$D$10="Yes",'Analysis_Base Case'!$D$10="YES")))),SUM(I80:I82)/2,0)</f>
        <v>0</v>
      </c>
      <c r="J69" s="116">
        <f>IF(OR('Analysis_Base Case'!$D$10="y",OR('Analysis_Base Case'!$D$10="Y",OR('Analysis_Base Case'!$D$10="yes",OR('Analysis_Base Case'!$D$10="Yes",'Analysis_Base Case'!$D$10="YES")))),SUM(J80:J82)/2,0)</f>
        <v>0</v>
      </c>
      <c r="K69" s="116">
        <f>IF(OR('Analysis_Base Case'!$D$10="y",OR('Analysis_Base Case'!$D$10="Y",OR('Analysis_Base Case'!$D$10="yes",OR('Analysis_Base Case'!$D$10="Yes",'Analysis_Base Case'!$D$10="YES")))),SUM(K80:K82)/2,0)</f>
        <v>0</v>
      </c>
      <c r="L69" s="116">
        <f>IF(OR('Analysis_Base Case'!$D$10="y",OR('Analysis_Base Case'!$D$10="Y",OR('Analysis_Base Case'!$D$10="yes",OR('Analysis_Base Case'!$D$10="Yes",'Analysis_Base Case'!$D$10="YES")))),SUM(L80:L82)/2,0)</f>
        <v>0</v>
      </c>
      <c r="M69" s="116">
        <f>IF(OR('Analysis_Base Case'!$D$10="y",OR('Analysis_Base Case'!$D$10="Y",OR('Analysis_Base Case'!$D$10="yes",OR('Analysis_Base Case'!$D$10="Yes",'Analysis_Base Case'!$D$10="YES")))),SUM(M80:M82)/2,0)</f>
        <v>0</v>
      </c>
      <c r="N69" s="116">
        <f>IF(OR('Analysis_Base Case'!$D$10="y",OR('Analysis_Base Case'!$D$10="Y",OR('Analysis_Base Case'!$D$10="yes",OR('Analysis_Base Case'!$D$10="Yes",'Analysis_Base Case'!$D$10="YES")))),SUM(N80:N82)/2,0)</f>
        <v>0</v>
      </c>
      <c r="O69" s="116">
        <f>IF(OR('Analysis_Base Case'!$D$10="y",OR('Analysis_Base Case'!$D$10="Y",OR('Analysis_Base Case'!$D$10="yes",OR('Analysis_Base Case'!$D$10="Yes",'Analysis_Base Case'!$D$10="YES")))),SUM(O80:O82)/2,0)</f>
        <v>0</v>
      </c>
      <c r="P69" s="116">
        <f>IF(OR('Analysis_Base Case'!$D$10="y",OR('Analysis_Base Case'!$D$10="Y",OR('Analysis_Base Case'!$D$10="yes",OR('Analysis_Base Case'!$D$10="Yes",'Analysis_Base Case'!$D$10="YES")))),SUM(P80:P82)/2,0)</f>
        <v>0</v>
      </c>
      <c r="Q69" s="116">
        <f>IF(OR('Analysis_Base Case'!$D$10="y",OR('Analysis_Base Case'!$D$10="Y",OR('Analysis_Base Case'!$D$10="yes",OR('Analysis_Base Case'!$D$10="Yes",'Analysis_Base Case'!$D$10="YES")))),SUM(Q80:Q82)/2,0)</f>
        <v>0</v>
      </c>
      <c r="R69" s="116">
        <f>IF(OR('Analysis_Base Case'!$D$10="y",OR('Analysis_Base Case'!$D$10="Y",OR('Analysis_Base Case'!$D$10="yes",OR('Analysis_Base Case'!$D$10="Yes",'Analysis_Base Case'!$D$10="YES")))),SUM(R80:R82)/2,0)</f>
        <v>0</v>
      </c>
      <c r="S69" s="116">
        <f>IF(OR('Analysis_Base Case'!$D$10="y",OR('Analysis_Base Case'!$D$10="Y",OR('Analysis_Base Case'!$D$10="yes",OR('Analysis_Base Case'!$D$10="Yes",'Analysis_Base Case'!$D$10="YES")))),SUM(S80:S82)/2,0)</f>
        <v>0</v>
      </c>
      <c r="T69" s="116">
        <f>IF(OR('Analysis_Base Case'!$D$10="y",OR('Analysis_Base Case'!$D$10="Y",OR('Analysis_Base Case'!$D$10="yes",OR('Analysis_Base Case'!$D$10="Yes",'Analysis_Base Case'!$D$10="YES")))),SUM(T80:T82)/2,0)</f>
        <v>0</v>
      </c>
      <c r="U69" s="116">
        <f>IF(OR('Analysis_Base Case'!$D$10="y",OR('Analysis_Base Case'!$D$10="Y",OR('Analysis_Base Case'!$D$10="yes",OR('Analysis_Base Case'!$D$10="Yes",'Analysis_Base Case'!$D$10="YES")))),SUM(U80:U82)/2,0)</f>
        <v>0</v>
      </c>
      <c r="V69" s="116">
        <f>IF(OR('Analysis_Base Case'!$D$10="y",OR('Analysis_Base Case'!$D$10="Y",OR('Analysis_Base Case'!$D$10="yes",OR('Analysis_Base Case'!$D$10="Yes",'Analysis_Base Case'!$D$10="YES")))),SUM(V80:V82)/2,0)</f>
        <v>0</v>
      </c>
      <c r="W69" s="116">
        <f>IF(OR('Analysis_Base Case'!$D$10="y",OR('Analysis_Base Case'!$D$10="Y",OR('Analysis_Base Case'!$D$10="yes",OR('Analysis_Base Case'!$D$10="Yes",'Analysis_Base Case'!$D$10="YES")))),SUM(W80:W82)/2,0)</f>
        <v>0</v>
      </c>
      <c r="X69" s="126">
        <f>SUM(D69:M69,N69:W69)</f>
        <v>2125000</v>
      </c>
    </row>
    <row r="70" spans="1:24" s="11" customFormat="1" ht="14" customHeight="1" x14ac:dyDescent="0.2">
      <c r="B70" s="133" t="s">
        <v>66</v>
      </c>
      <c r="C70" s="118"/>
      <c r="D70" s="126">
        <f t="shared" ref="D70:X70" si="6">D68+D69</f>
        <v>0</v>
      </c>
      <c r="E70" s="126">
        <f t="shared" si="6"/>
        <v>500000</v>
      </c>
      <c r="F70" s="126">
        <f t="shared" si="6"/>
        <v>812500</v>
      </c>
      <c r="G70" s="126">
        <f t="shared" si="6"/>
        <v>812500</v>
      </c>
      <c r="H70" s="126">
        <f t="shared" si="6"/>
        <v>0</v>
      </c>
      <c r="I70" s="126">
        <f t="shared" si="6"/>
        <v>108681944.465625</v>
      </c>
      <c r="J70" s="126">
        <f t="shared" si="6"/>
        <v>223884805.59918752</v>
      </c>
      <c r="K70" s="126">
        <f t="shared" si="6"/>
        <v>345902024.65074474</v>
      </c>
      <c r="L70" s="126">
        <f t="shared" si="6"/>
        <v>475038780.52035606</v>
      </c>
      <c r="M70" s="126">
        <f t="shared" si="6"/>
        <v>489289943.93596679</v>
      </c>
      <c r="N70" s="126">
        <f t="shared" si="6"/>
        <v>503968642.25404578</v>
      </c>
      <c r="O70" s="126">
        <f t="shared" si="6"/>
        <v>519087701.52166718</v>
      </c>
      <c r="P70" s="126">
        <f t="shared" si="6"/>
        <v>400995249.42548794</v>
      </c>
      <c r="Q70" s="126">
        <f t="shared" si="6"/>
        <v>275350071.2721684</v>
      </c>
      <c r="R70" s="126">
        <f t="shared" si="6"/>
        <v>141805286.70516676</v>
      </c>
      <c r="S70" s="126">
        <f t="shared" si="6"/>
        <v>0</v>
      </c>
      <c r="T70" s="126">
        <f t="shared" si="6"/>
        <v>0</v>
      </c>
      <c r="U70" s="126">
        <f t="shared" si="6"/>
        <v>0</v>
      </c>
      <c r="V70" s="126">
        <f t="shared" si="6"/>
        <v>0</v>
      </c>
      <c r="W70" s="126">
        <f t="shared" si="6"/>
        <v>0</v>
      </c>
      <c r="X70" s="126">
        <f t="shared" si="6"/>
        <v>3486129450.3504162</v>
      </c>
    </row>
    <row r="71" spans="1:24" ht="14" customHeight="1" x14ac:dyDescent="0.2">
      <c r="B71" s="38"/>
      <c r="C71" s="20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24" ht="14" customHeight="1" x14ac:dyDescent="0.2">
      <c r="B72" s="38"/>
      <c r="C72" s="20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24" ht="14" customHeight="1" x14ac:dyDescent="0.2">
      <c r="B73" s="39"/>
      <c r="D73" s="42"/>
      <c r="N73" s="20"/>
      <c r="O73" s="11"/>
    </row>
    <row r="74" spans="1:24" ht="14" customHeight="1" x14ac:dyDescent="0.2">
      <c r="X74" s="44" t="s">
        <v>46</v>
      </c>
    </row>
    <row r="75" spans="1:24" s="1" customFormat="1" ht="16" x14ac:dyDescent="0.15">
      <c r="A75" s="1" t="s">
        <v>63</v>
      </c>
      <c r="B75" s="5" t="s">
        <v>70</v>
      </c>
      <c r="C75" s="7"/>
      <c r="D75" s="7">
        <v>1</v>
      </c>
      <c r="E75" s="7">
        <v>2</v>
      </c>
      <c r="F75" s="7">
        <v>3</v>
      </c>
      <c r="G75" s="7">
        <v>4</v>
      </c>
      <c r="H75" s="7">
        <v>5</v>
      </c>
      <c r="I75" s="7">
        <v>6</v>
      </c>
      <c r="J75" s="7">
        <v>7</v>
      </c>
      <c r="K75" s="7">
        <v>8</v>
      </c>
      <c r="L75" s="7">
        <v>9</v>
      </c>
      <c r="M75" s="7">
        <v>10</v>
      </c>
      <c r="N75" s="7">
        <v>11</v>
      </c>
      <c r="O75" s="7">
        <v>12</v>
      </c>
      <c r="P75" s="7">
        <v>13</v>
      </c>
      <c r="Q75" s="7">
        <v>14</v>
      </c>
      <c r="R75" s="7">
        <v>15</v>
      </c>
      <c r="S75" s="7">
        <v>16</v>
      </c>
      <c r="T75" s="7">
        <v>17</v>
      </c>
      <c r="U75" s="7">
        <v>18</v>
      </c>
      <c r="V75" s="7">
        <v>19</v>
      </c>
      <c r="W75" s="7">
        <v>20</v>
      </c>
      <c r="X75" s="45" t="s">
        <v>47</v>
      </c>
    </row>
    <row r="76" spans="1:24" s="1" customFormat="1" ht="16" x14ac:dyDescent="0.2">
      <c r="B76" s="135"/>
      <c r="C76" s="136"/>
      <c r="D76" s="117" t="str">
        <f>IF(D75&gt;='Analysis_Base Case'!$P$40,0,IF(D75&gt;'Analysis_Base Case'!$P$39,"Revenue",IF(D75&gt;'Analysis_Base Case'!$P$38,"FDA",IF(D75&gt;'Analysis_Base Case'!$P$37,"Phase 3",IF(D75&gt;'Analysis_Base Case'!$P$36,"Phase 2",IF(D75&gt;'Analysis_Base Case'!$P$35,"Phase 1","Preclinical"))))))</f>
        <v>Preclinical</v>
      </c>
      <c r="E76" s="117" t="str">
        <f>IF(E75&gt;='Analysis_Base Case'!$P$40,0,IF(E75&gt;'Analysis_Base Case'!$P$39,"Revenue",IF(E75&gt;'Analysis_Base Case'!$P$38,"FDA",IF(E75&gt;'Analysis_Base Case'!$P$37,"Phase 3",IF(E75&gt;'Analysis_Base Case'!$P$36,"Phase 2",IF(E75&gt;'Analysis_Base Case'!$P$35,"Phase 1","Preclinical"))))))</f>
        <v>Phase 1</v>
      </c>
      <c r="F76" s="117" t="str">
        <f>IF(F75&gt;='Analysis_Base Case'!$P$40,0,IF(F75&gt;'Analysis_Base Case'!$P$39,"Revenue",IF(F75&gt;'Analysis_Base Case'!$P$38,"FDA",IF(F75&gt;'Analysis_Base Case'!$P$37,"Phase 3",IF(F75&gt;'Analysis_Base Case'!$P$36,"Phase 2",IF(F75&gt;'Analysis_Base Case'!$P$35,"Phase 1","Preclinical"))))))</f>
        <v>Phase 2</v>
      </c>
      <c r="G76" s="117" t="str">
        <f>IF(G75&gt;='Analysis_Base Case'!$P$40,0,IF(G75&gt;'Analysis_Base Case'!$P$39,"Revenue",IF(G75&gt;'Analysis_Base Case'!$P$38,"FDA",IF(G75&gt;'Analysis_Base Case'!$P$37,"Phase 3",IF(G75&gt;'Analysis_Base Case'!$P$36,"Phase 2",IF(G75&gt;'Analysis_Base Case'!$P$35,"Phase 1","Preclinical"))))))</f>
        <v>Phase 2</v>
      </c>
      <c r="H76" s="117" t="str">
        <f>IF(H75&gt;='Analysis_Base Case'!$P$40,0,IF(H75&gt;'Analysis_Base Case'!$P$39,"Revenue",IF(H75&gt;'Analysis_Base Case'!$P$38,"FDA",IF(H75&gt;'Analysis_Base Case'!$P$37,"Phase 3",IF(H75&gt;'Analysis_Base Case'!$P$36,"Phase 2",IF(H75&gt;'Analysis_Base Case'!$P$35,"Phase 1","Preclinical"))))))</f>
        <v>FDA</v>
      </c>
      <c r="I76" s="117" t="str">
        <f>IF(I75&gt;='Analysis_Base Case'!$P$40,0,IF(I75&gt;'Analysis_Base Case'!$P$39,"Revenue",IF(I75&gt;'Analysis_Base Case'!$P$38,"FDA",IF(I75&gt;'Analysis_Base Case'!$P$37,"Phase 3",IF(I75&gt;'Analysis_Base Case'!$P$36,"Phase 2",IF(I75&gt;'Analysis_Base Case'!$P$35,"Phase 1","Preclinical"))))))</f>
        <v>Revenue</v>
      </c>
      <c r="J76" s="117" t="str">
        <f>IF(J75&gt;='Analysis_Base Case'!$P$40,0,IF(J75&gt;'Analysis_Base Case'!$P$39,"Revenue",IF(J75&gt;'Analysis_Base Case'!$P$38,"FDA",IF(J75&gt;'Analysis_Base Case'!$P$37,"Phase 3",IF(J75&gt;'Analysis_Base Case'!$P$36,"Phase 2",IF(J75&gt;'Analysis_Base Case'!$P$35,"Phase 1","Preclinical"))))))</f>
        <v>Revenue</v>
      </c>
      <c r="K76" s="117" t="str">
        <f>IF(K75&gt;='Analysis_Base Case'!$P$40,0,IF(K75&gt;'Analysis_Base Case'!$P$39,"Revenue",IF(K75&gt;'Analysis_Base Case'!$P$38,"FDA",IF(K75&gt;'Analysis_Base Case'!$P$37,"Phase 3",IF(K75&gt;'Analysis_Base Case'!$P$36,"Phase 2",IF(K75&gt;'Analysis_Base Case'!$P$35,"Phase 1","Preclinical"))))))</f>
        <v>Revenue</v>
      </c>
      <c r="L76" s="117" t="str">
        <f>IF(L75&gt;='Analysis_Base Case'!$P$40,0,IF(L75&gt;'Analysis_Base Case'!$P$39,"Revenue",IF(L75&gt;'Analysis_Base Case'!$P$38,"FDA",IF(L75&gt;'Analysis_Base Case'!$P$37,"Phase 3",IF(L75&gt;'Analysis_Base Case'!$P$36,"Phase 2",IF(L75&gt;'Analysis_Base Case'!$P$35,"Phase 1","Preclinical"))))))</f>
        <v>Revenue</v>
      </c>
      <c r="M76" s="117" t="str">
        <f>IF(M75&gt;='Analysis_Base Case'!$P$40,0,IF(M75&gt;'Analysis_Base Case'!$P$39,"Revenue",IF(M75&gt;'Analysis_Base Case'!$P$38,"FDA",IF(M75&gt;'Analysis_Base Case'!$P$37,"Phase 3",IF(M75&gt;'Analysis_Base Case'!$P$36,"Phase 2",IF(M75&gt;'Analysis_Base Case'!$P$35,"Phase 1","Preclinical"))))))</f>
        <v>Revenue</v>
      </c>
      <c r="N76" s="117" t="str">
        <f>IF(N75&gt;='Analysis_Base Case'!$P$40,0,IF(N75&gt;'Analysis_Base Case'!$P$39,"Revenue",IF(N75&gt;'Analysis_Base Case'!$P$38,"FDA",IF(N75&gt;'Analysis_Base Case'!$P$37,"Phase 3",IF(N75&gt;'Analysis_Base Case'!$P$36,"Phase 2",IF(N75&gt;'Analysis_Base Case'!$P$35,"Phase 1","Preclinical"))))))</f>
        <v>Revenue</v>
      </c>
      <c r="O76" s="117" t="str">
        <f>IF(O75&gt;='Analysis_Base Case'!$P$40,0,IF(O75&gt;'Analysis_Base Case'!$P$39,"Revenue",IF(O75&gt;'Analysis_Base Case'!$P$38,"FDA",IF(O75&gt;'Analysis_Base Case'!$P$37,"Phase 3",IF(O75&gt;'Analysis_Base Case'!$P$36,"Phase 2",IF(O75&gt;'Analysis_Base Case'!$P$35,"Phase 1","Preclinical"))))))</f>
        <v>Revenue</v>
      </c>
      <c r="P76" s="117" t="str">
        <f>IF(P75&gt;='Analysis_Base Case'!$P$40,0,IF(P75&gt;'Analysis_Base Case'!$P$39,"Revenue",IF(P75&gt;'Analysis_Base Case'!$P$38,"FDA",IF(P75&gt;'Analysis_Base Case'!$P$37,"Phase 3",IF(P75&gt;'Analysis_Base Case'!$P$36,"Phase 2",IF(P75&gt;'Analysis_Base Case'!$P$35,"Phase 1","Preclinical"))))))</f>
        <v>Revenue</v>
      </c>
      <c r="Q76" s="117" t="str">
        <f>IF(Q75&gt;='Analysis_Base Case'!$P$40,0,IF(Q75&gt;'Analysis_Base Case'!$P$39,"Revenue",IF(Q75&gt;'Analysis_Base Case'!$P$38,"FDA",IF(Q75&gt;'Analysis_Base Case'!$P$37,"Phase 3",IF(Q75&gt;'Analysis_Base Case'!$P$36,"Phase 2",IF(Q75&gt;'Analysis_Base Case'!$P$35,"Phase 1","Preclinical"))))))</f>
        <v>Revenue</v>
      </c>
      <c r="R76" s="117" t="str">
        <f>IF(R75&gt;='Analysis_Base Case'!$P$40,0,IF(R75&gt;'Analysis_Base Case'!$P$39,"Revenue",IF(R75&gt;'Analysis_Base Case'!$P$38,"FDA",IF(R75&gt;'Analysis_Base Case'!$P$37,"Phase 3",IF(R75&gt;'Analysis_Base Case'!$P$36,"Phase 2",IF(R75&gt;'Analysis_Base Case'!$P$35,"Phase 1","Preclinical"))))))</f>
        <v>Revenue</v>
      </c>
      <c r="S76" s="117">
        <f>IF(S75&gt;='Analysis_Base Case'!$P$40,0,IF(S75&gt;'Analysis_Base Case'!$P$39,"Revenue",IF(S75&gt;'Analysis_Base Case'!$P$38,"FDA",IF(S75&gt;'Analysis_Base Case'!$P$37,"Phase 3",IF(S75&gt;'Analysis_Base Case'!$P$36,"Phase 2",IF(S75&gt;'Analysis_Base Case'!$P$35,"Phase 1","Preclinical"))))))</f>
        <v>0</v>
      </c>
      <c r="T76" s="117">
        <f>IF(T75&gt;='Analysis_Base Case'!$P$40,0,IF(T75&gt;'Analysis_Base Case'!$P$39,"Revenue",IF(T75&gt;'Analysis_Base Case'!$P$38,"FDA",IF(T75&gt;'Analysis_Base Case'!$P$37,"Phase 3",IF(T75&gt;'Analysis_Base Case'!$P$36,"Phase 2",IF(T75&gt;'Analysis_Base Case'!$P$35,"Phase 1","Preclinical"))))))</f>
        <v>0</v>
      </c>
      <c r="U76" s="117">
        <f>IF(U75&gt;='Analysis_Base Case'!$P$40,0,IF(U75&gt;'Analysis_Base Case'!$P$39,"Revenue",IF(U75&gt;'Analysis_Base Case'!$P$38,"FDA",IF(U75&gt;'Analysis_Base Case'!$P$37,"Phase 3",IF(U75&gt;'Analysis_Base Case'!$P$36,"Phase 2",IF(U75&gt;'Analysis_Base Case'!$P$35,"Phase 1","Preclinical"))))))</f>
        <v>0</v>
      </c>
      <c r="V76" s="117">
        <f>IF(V75&gt;='Analysis_Base Case'!$P$40,0,IF(V75&gt;'Analysis_Base Case'!$P$39,"Revenue",IF(V75&gt;'Analysis_Base Case'!$P$38,"FDA",IF(V75&gt;'Analysis_Base Case'!$P$37,"Phase 3",IF(V75&gt;'Analysis_Base Case'!$P$36,"Phase 2",IF(V75&gt;'Analysis_Base Case'!$P$35,"Phase 1","Preclinical"))))))</f>
        <v>0</v>
      </c>
      <c r="W76" s="117">
        <f>IF(W75&gt;='Analysis_Base Case'!$P$40,0,IF(W75&gt;'Analysis_Base Case'!$P$39,"Revenue",IF(W75&gt;'Analysis_Base Case'!$P$38,"FDA",IF(W75&gt;'Analysis_Base Case'!$P$37,"Phase 3",IF(W75&gt;'Analysis_Base Case'!$P$36,"Phase 2",IF(W75&gt;'Analysis_Base Case'!$P$35,"Phase 1","Preclinical"))))))</f>
        <v>0</v>
      </c>
      <c r="X76" s="136"/>
    </row>
    <row r="77" spans="1:24" s="11" customFormat="1" ht="14" customHeight="1" x14ac:dyDescent="0.2">
      <c r="B77" s="133" t="s">
        <v>22</v>
      </c>
      <c r="C77" s="137" t="s">
        <v>48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6"/>
    </row>
    <row r="78" spans="1:24" s="11" customFormat="1" ht="14" customHeight="1" x14ac:dyDescent="0.2">
      <c r="B78" s="123" t="s">
        <v>49</v>
      </c>
      <c r="C78" s="138">
        <f>'Analysis_Base Case'!$D$36</f>
        <v>100000</v>
      </c>
      <c r="D78" s="116">
        <f t="shared" ref="D78:W78" si="7">IF(OR(D$76="Revenue", D$76=0),0,$C78)</f>
        <v>100000</v>
      </c>
      <c r="E78" s="116">
        <f t="shared" si="7"/>
        <v>100000</v>
      </c>
      <c r="F78" s="116">
        <f t="shared" si="7"/>
        <v>100000</v>
      </c>
      <c r="G78" s="116">
        <f t="shared" si="7"/>
        <v>100000</v>
      </c>
      <c r="H78" s="116">
        <f t="shared" si="7"/>
        <v>100000</v>
      </c>
      <c r="I78" s="116">
        <f t="shared" si="7"/>
        <v>0</v>
      </c>
      <c r="J78" s="116">
        <f t="shared" si="7"/>
        <v>0</v>
      </c>
      <c r="K78" s="116">
        <f t="shared" si="7"/>
        <v>0</v>
      </c>
      <c r="L78" s="116">
        <f t="shared" si="7"/>
        <v>0</v>
      </c>
      <c r="M78" s="116">
        <f t="shared" si="7"/>
        <v>0</v>
      </c>
      <c r="N78" s="116">
        <f t="shared" si="7"/>
        <v>0</v>
      </c>
      <c r="O78" s="116">
        <f t="shared" si="7"/>
        <v>0</v>
      </c>
      <c r="P78" s="116">
        <f t="shared" si="7"/>
        <v>0</v>
      </c>
      <c r="Q78" s="116">
        <f t="shared" si="7"/>
        <v>0</v>
      </c>
      <c r="R78" s="116">
        <f t="shared" si="7"/>
        <v>0</v>
      </c>
      <c r="S78" s="116">
        <f t="shared" si="7"/>
        <v>0</v>
      </c>
      <c r="T78" s="116">
        <f t="shared" si="7"/>
        <v>0</v>
      </c>
      <c r="U78" s="116">
        <f t="shared" si="7"/>
        <v>0</v>
      </c>
      <c r="V78" s="116">
        <f t="shared" si="7"/>
        <v>0</v>
      </c>
      <c r="W78" s="116">
        <f t="shared" si="7"/>
        <v>0</v>
      </c>
      <c r="X78" s="126">
        <f t="shared" ref="X78:X87" si="8">SUM(D78:M78,N78:W78)</f>
        <v>500000</v>
      </c>
    </row>
    <row r="79" spans="1:24" s="11" customFormat="1" ht="14" customHeight="1" x14ac:dyDescent="0.2">
      <c r="B79" s="123" t="s">
        <v>50</v>
      </c>
      <c r="C79" s="138">
        <f>IF('Analysis_Base Case'!$D$20=0,0,'Analysis_Base Case'!$D$37)</f>
        <v>20000000</v>
      </c>
      <c r="D79" s="116">
        <f t="shared" ref="D79:W79" si="9">IF(D$76="Preclinical", $C79,0)</f>
        <v>20000000</v>
      </c>
      <c r="E79" s="116">
        <f t="shared" si="9"/>
        <v>0</v>
      </c>
      <c r="F79" s="116">
        <f t="shared" si="9"/>
        <v>0</v>
      </c>
      <c r="G79" s="116">
        <f t="shared" si="9"/>
        <v>0</v>
      </c>
      <c r="H79" s="116">
        <f t="shared" si="9"/>
        <v>0</v>
      </c>
      <c r="I79" s="116">
        <f t="shared" si="9"/>
        <v>0</v>
      </c>
      <c r="J79" s="116">
        <f t="shared" si="9"/>
        <v>0</v>
      </c>
      <c r="K79" s="116">
        <f t="shared" si="9"/>
        <v>0</v>
      </c>
      <c r="L79" s="116">
        <f t="shared" si="9"/>
        <v>0</v>
      </c>
      <c r="M79" s="116">
        <f t="shared" si="9"/>
        <v>0</v>
      </c>
      <c r="N79" s="116">
        <f t="shared" si="9"/>
        <v>0</v>
      </c>
      <c r="O79" s="116">
        <f t="shared" si="9"/>
        <v>0</v>
      </c>
      <c r="P79" s="116">
        <f t="shared" si="9"/>
        <v>0</v>
      </c>
      <c r="Q79" s="116">
        <f t="shared" si="9"/>
        <v>0</v>
      </c>
      <c r="R79" s="116">
        <f t="shared" si="9"/>
        <v>0</v>
      </c>
      <c r="S79" s="116">
        <f t="shared" si="9"/>
        <v>0</v>
      </c>
      <c r="T79" s="116">
        <f t="shared" si="9"/>
        <v>0</v>
      </c>
      <c r="U79" s="116">
        <f t="shared" si="9"/>
        <v>0</v>
      </c>
      <c r="V79" s="116">
        <f t="shared" si="9"/>
        <v>0</v>
      </c>
      <c r="W79" s="116">
        <f t="shared" si="9"/>
        <v>0</v>
      </c>
      <c r="X79" s="126">
        <f t="shared" si="8"/>
        <v>20000000</v>
      </c>
    </row>
    <row r="80" spans="1:24" s="11" customFormat="1" ht="14" customHeight="1" x14ac:dyDescent="0.2">
      <c r="B80" s="123" t="s">
        <v>12</v>
      </c>
      <c r="C80" s="138">
        <f>IF('Analysis_Base Case'!$D$21=0,0,'Analysis_Base Case'!$D$38*'Analysis_Base Case'!$D$14/'Analysis_Base Case'!$D$21)</f>
        <v>1000000</v>
      </c>
      <c r="D80" s="116">
        <f t="shared" ref="D80:W80" si="10">IF(D$76="Phase 1",$C80,0)</f>
        <v>0</v>
      </c>
      <c r="E80" s="116">
        <f t="shared" si="10"/>
        <v>1000000</v>
      </c>
      <c r="F80" s="116">
        <f t="shared" si="10"/>
        <v>0</v>
      </c>
      <c r="G80" s="116">
        <f t="shared" si="10"/>
        <v>0</v>
      </c>
      <c r="H80" s="116">
        <f t="shared" si="10"/>
        <v>0</v>
      </c>
      <c r="I80" s="116">
        <f t="shared" si="10"/>
        <v>0</v>
      </c>
      <c r="J80" s="116">
        <f t="shared" si="10"/>
        <v>0</v>
      </c>
      <c r="K80" s="116">
        <f t="shared" si="10"/>
        <v>0</v>
      </c>
      <c r="L80" s="116">
        <f t="shared" si="10"/>
        <v>0</v>
      </c>
      <c r="M80" s="116">
        <f t="shared" si="10"/>
        <v>0</v>
      </c>
      <c r="N80" s="116">
        <f t="shared" si="10"/>
        <v>0</v>
      </c>
      <c r="O80" s="116">
        <f t="shared" si="10"/>
        <v>0</v>
      </c>
      <c r="P80" s="116">
        <f t="shared" si="10"/>
        <v>0</v>
      </c>
      <c r="Q80" s="116">
        <f t="shared" si="10"/>
        <v>0</v>
      </c>
      <c r="R80" s="116">
        <f t="shared" si="10"/>
        <v>0</v>
      </c>
      <c r="S80" s="116">
        <f t="shared" si="10"/>
        <v>0</v>
      </c>
      <c r="T80" s="116">
        <f t="shared" si="10"/>
        <v>0</v>
      </c>
      <c r="U80" s="116">
        <f t="shared" si="10"/>
        <v>0</v>
      </c>
      <c r="V80" s="116">
        <f t="shared" si="10"/>
        <v>0</v>
      </c>
      <c r="W80" s="116">
        <f t="shared" si="10"/>
        <v>0</v>
      </c>
      <c r="X80" s="126">
        <f t="shared" si="8"/>
        <v>1000000</v>
      </c>
    </row>
    <row r="81" spans="1:26" s="11" customFormat="1" ht="14" customHeight="1" x14ac:dyDescent="0.2">
      <c r="B81" s="123" t="s">
        <v>14</v>
      </c>
      <c r="C81" s="138">
        <f>IF('Analysis_Base Case'!$D$22=0,0,'Analysis_Base Case'!$D$39*'Analysis_Base Case'!$D$15/'Analysis_Base Case'!$D$22)</f>
        <v>1625000</v>
      </c>
      <c r="D81" s="116">
        <f t="shared" ref="D81:W81" si="11">IF(D$76="Phase 2",$C81,0)</f>
        <v>0</v>
      </c>
      <c r="E81" s="116">
        <f t="shared" si="11"/>
        <v>0</v>
      </c>
      <c r="F81" s="116">
        <f t="shared" si="11"/>
        <v>1625000</v>
      </c>
      <c r="G81" s="116">
        <f t="shared" si="11"/>
        <v>1625000</v>
      </c>
      <c r="H81" s="116">
        <f t="shared" si="11"/>
        <v>0</v>
      </c>
      <c r="I81" s="116">
        <f t="shared" si="11"/>
        <v>0</v>
      </c>
      <c r="J81" s="116">
        <f t="shared" si="11"/>
        <v>0</v>
      </c>
      <c r="K81" s="116">
        <f t="shared" si="11"/>
        <v>0</v>
      </c>
      <c r="L81" s="116">
        <f t="shared" si="11"/>
        <v>0</v>
      </c>
      <c r="M81" s="116">
        <f t="shared" si="11"/>
        <v>0</v>
      </c>
      <c r="N81" s="116">
        <f t="shared" si="11"/>
        <v>0</v>
      </c>
      <c r="O81" s="116">
        <f t="shared" si="11"/>
        <v>0</v>
      </c>
      <c r="P81" s="116">
        <f t="shared" si="11"/>
        <v>0</v>
      </c>
      <c r="Q81" s="116">
        <f t="shared" si="11"/>
        <v>0</v>
      </c>
      <c r="R81" s="116">
        <f t="shared" si="11"/>
        <v>0</v>
      </c>
      <c r="S81" s="116">
        <f t="shared" si="11"/>
        <v>0</v>
      </c>
      <c r="T81" s="116">
        <f t="shared" si="11"/>
        <v>0</v>
      </c>
      <c r="U81" s="116">
        <f t="shared" si="11"/>
        <v>0</v>
      </c>
      <c r="V81" s="116">
        <f t="shared" si="11"/>
        <v>0</v>
      </c>
      <c r="W81" s="116">
        <f t="shared" si="11"/>
        <v>0</v>
      </c>
      <c r="X81" s="126">
        <f t="shared" si="8"/>
        <v>3250000</v>
      </c>
    </row>
    <row r="82" spans="1:26" s="11" customFormat="1" ht="14" customHeight="1" x14ac:dyDescent="0.2">
      <c r="B82" s="123" t="s">
        <v>16</v>
      </c>
      <c r="C82" s="138">
        <f>IF('Analysis_Base Case'!$D$23=0,0,'Analysis_Base Case'!$D$40*'Analysis_Base Case'!$D$16/'Analysis_Base Case'!$D$23)</f>
        <v>0</v>
      </c>
      <c r="D82" s="116">
        <f t="shared" ref="D82:W82" si="12">IF(D$76="Phase 3",$C82,0)</f>
        <v>0</v>
      </c>
      <c r="E82" s="116">
        <f t="shared" si="12"/>
        <v>0</v>
      </c>
      <c r="F82" s="116">
        <f t="shared" si="12"/>
        <v>0</v>
      </c>
      <c r="G82" s="116">
        <f t="shared" si="12"/>
        <v>0</v>
      </c>
      <c r="H82" s="116">
        <f t="shared" si="12"/>
        <v>0</v>
      </c>
      <c r="I82" s="116">
        <f t="shared" si="12"/>
        <v>0</v>
      </c>
      <c r="J82" s="116">
        <f t="shared" si="12"/>
        <v>0</v>
      </c>
      <c r="K82" s="116">
        <f t="shared" si="12"/>
        <v>0</v>
      </c>
      <c r="L82" s="116">
        <f t="shared" si="12"/>
        <v>0</v>
      </c>
      <c r="M82" s="116">
        <f t="shared" si="12"/>
        <v>0</v>
      </c>
      <c r="N82" s="116">
        <f t="shared" si="12"/>
        <v>0</v>
      </c>
      <c r="O82" s="116">
        <f t="shared" si="12"/>
        <v>0</v>
      </c>
      <c r="P82" s="116">
        <f t="shared" si="12"/>
        <v>0</v>
      </c>
      <c r="Q82" s="116">
        <f t="shared" si="12"/>
        <v>0</v>
      </c>
      <c r="R82" s="116">
        <f t="shared" si="12"/>
        <v>0</v>
      </c>
      <c r="S82" s="116">
        <f t="shared" si="12"/>
        <v>0</v>
      </c>
      <c r="T82" s="116">
        <f t="shared" si="12"/>
        <v>0</v>
      </c>
      <c r="U82" s="116">
        <f t="shared" si="12"/>
        <v>0</v>
      </c>
      <c r="V82" s="116">
        <f t="shared" si="12"/>
        <v>0</v>
      </c>
      <c r="W82" s="116">
        <f t="shared" si="12"/>
        <v>0</v>
      </c>
      <c r="X82" s="126">
        <f t="shared" si="8"/>
        <v>0</v>
      </c>
    </row>
    <row r="83" spans="1:26" s="11" customFormat="1" ht="14" customHeight="1" x14ac:dyDescent="0.2">
      <c r="B83" s="123" t="s">
        <v>51</v>
      </c>
      <c r="C83" s="138">
        <f>IF('Analysis_Base Case'!$D$24=0,0,'Analysis_Base Case'!$D$41/'Analysis_Base Case'!$D$24)</f>
        <v>1300000</v>
      </c>
      <c r="D83" s="116">
        <f t="shared" ref="D83:M83" si="13">IF(D$76="FDA", $C83,0)</f>
        <v>0</v>
      </c>
      <c r="E83" s="116">
        <f t="shared" si="13"/>
        <v>0</v>
      </c>
      <c r="F83" s="116">
        <f t="shared" si="13"/>
        <v>0</v>
      </c>
      <c r="G83" s="116">
        <f t="shared" si="13"/>
        <v>0</v>
      </c>
      <c r="H83" s="116">
        <f t="shared" si="13"/>
        <v>1300000</v>
      </c>
      <c r="I83" s="116">
        <f t="shared" si="13"/>
        <v>0</v>
      </c>
      <c r="J83" s="116">
        <f t="shared" si="13"/>
        <v>0</v>
      </c>
      <c r="K83" s="116">
        <f t="shared" si="13"/>
        <v>0</v>
      </c>
      <c r="L83" s="116">
        <f t="shared" si="13"/>
        <v>0</v>
      </c>
      <c r="M83" s="116">
        <f t="shared" si="13"/>
        <v>0</v>
      </c>
      <c r="N83" s="116">
        <f>IF(N$76="FDA", $C83/'Analysis_Base Case'!$D$24,0)</f>
        <v>0</v>
      </c>
      <c r="O83" s="116">
        <f>IF(O$76="FDA", $C83/'Analysis_Base Case'!$D$24,0)</f>
        <v>0</v>
      </c>
      <c r="P83" s="116">
        <f>IF(P$76="FDA", $C83/'Analysis_Base Case'!$D$24,0)</f>
        <v>0</v>
      </c>
      <c r="Q83" s="116">
        <f>IF(Q$76="FDA", $C83/'Analysis_Base Case'!$D$24,0)</f>
        <v>0</v>
      </c>
      <c r="R83" s="116">
        <f>IF(R$76="FDA", $C83/'Analysis_Base Case'!$D$24,0)</f>
        <v>0</v>
      </c>
      <c r="S83" s="116">
        <f>IF(S$76="FDA", $C83/'Analysis_Base Case'!$D$24,0)</f>
        <v>0</v>
      </c>
      <c r="T83" s="116">
        <f>IF(T$76="FDA", $C83/'Analysis_Base Case'!$D$24,0)</f>
        <v>0</v>
      </c>
      <c r="U83" s="116">
        <f>IF(U$76="FDA", $C83/'Analysis_Base Case'!$D$24,0)</f>
        <v>0</v>
      </c>
      <c r="V83" s="116">
        <f>IF(V$76="FDA", $C83/'Analysis_Base Case'!$D$24,0)</f>
        <v>0</v>
      </c>
      <c r="W83" s="116">
        <f>IF(W$76="FDA", $C83/'Analysis_Base Case'!$D$24,0)</f>
        <v>0</v>
      </c>
      <c r="X83" s="126">
        <f t="shared" si="8"/>
        <v>1300000</v>
      </c>
    </row>
    <row r="84" spans="1:26" s="11" customFormat="1" ht="14" customHeight="1" x14ac:dyDescent="0.2">
      <c r="B84" s="123" t="s">
        <v>52</v>
      </c>
      <c r="C84" s="138">
        <f>IF('Analysis_Base Case'!$D$21=0,0,'Analysis_Base Case'!$D$42/'Analysis_Base Case'!$D$21)</f>
        <v>2500000</v>
      </c>
      <c r="D84" s="116">
        <f>IF(D$76="Phase 1",IF(#REF!="Phase 1",0,$C84),0)</f>
        <v>0</v>
      </c>
      <c r="E84" s="116">
        <f t="shared" ref="E84:W84" si="14">IF(E$76="Phase 1",IF(D$76="Phase 1",0,$C84),0)</f>
        <v>2500000</v>
      </c>
      <c r="F84" s="116">
        <f t="shared" si="14"/>
        <v>0</v>
      </c>
      <c r="G84" s="116">
        <f t="shared" si="14"/>
        <v>0</v>
      </c>
      <c r="H84" s="116">
        <f t="shared" si="14"/>
        <v>0</v>
      </c>
      <c r="I84" s="116">
        <f t="shared" si="14"/>
        <v>0</v>
      </c>
      <c r="J84" s="116">
        <f t="shared" si="14"/>
        <v>0</v>
      </c>
      <c r="K84" s="116">
        <f t="shared" si="14"/>
        <v>0</v>
      </c>
      <c r="L84" s="116">
        <f t="shared" si="14"/>
        <v>0</v>
      </c>
      <c r="M84" s="116">
        <f t="shared" si="14"/>
        <v>0</v>
      </c>
      <c r="N84" s="116">
        <f t="shared" si="14"/>
        <v>0</v>
      </c>
      <c r="O84" s="116">
        <f t="shared" si="14"/>
        <v>0</v>
      </c>
      <c r="P84" s="116">
        <f t="shared" si="14"/>
        <v>0</v>
      </c>
      <c r="Q84" s="116">
        <f t="shared" si="14"/>
        <v>0</v>
      </c>
      <c r="R84" s="116">
        <f t="shared" si="14"/>
        <v>0</v>
      </c>
      <c r="S84" s="116">
        <f t="shared" si="14"/>
        <v>0</v>
      </c>
      <c r="T84" s="116">
        <f t="shared" si="14"/>
        <v>0</v>
      </c>
      <c r="U84" s="116">
        <f t="shared" si="14"/>
        <v>0</v>
      </c>
      <c r="V84" s="116">
        <f t="shared" si="14"/>
        <v>0</v>
      </c>
      <c r="W84" s="116">
        <f t="shared" si="14"/>
        <v>0</v>
      </c>
      <c r="X84" s="126">
        <f t="shared" si="8"/>
        <v>2500000</v>
      </c>
    </row>
    <row r="85" spans="1:26" s="11" customFormat="1" ht="14" customHeight="1" x14ac:dyDescent="0.2">
      <c r="B85" s="123" t="s">
        <v>53</v>
      </c>
      <c r="C85" s="138">
        <f>IF('Analysis_Base Case'!$D$22=0,0,'Analysis_Base Case'!$D$43/'Analysis_Base Case'!$D$22)</f>
        <v>2500000</v>
      </c>
      <c r="D85" s="116">
        <f t="shared" ref="D85:M85" si="15">IF(D$76="Phase 2",$C$85,)</f>
        <v>0</v>
      </c>
      <c r="E85" s="116">
        <f t="shared" si="15"/>
        <v>0</v>
      </c>
      <c r="F85" s="116">
        <f t="shared" si="15"/>
        <v>2500000</v>
      </c>
      <c r="G85" s="116">
        <f t="shared" si="15"/>
        <v>2500000</v>
      </c>
      <c r="H85" s="116">
        <f t="shared" si="15"/>
        <v>0</v>
      </c>
      <c r="I85" s="116">
        <f t="shared" si="15"/>
        <v>0</v>
      </c>
      <c r="J85" s="116">
        <f t="shared" si="15"/>
        <v>0</v>
      </c>
      <c r="K85" s="116">
        <f t="shared" si="15"/>
        <v>0</v>
      </c>
      <c r="L85" s="116">
        <f t="shared" si="15"/>
        <v>0</v>
      </c>
      <c r="M85" s="116">
        <f t="shared" si="15"/>
        <v>0</v>
      </c>
      <c r="N85" s="116">
        <f t="shared" ref="N85:W85" si="16">IF(N76="Phase 2",$C$85,)</f>
        <v>0</v>
      </c>
      <c r="O85" s="116">
        <f t="shared" si="16"/>
        <v>0</v>
      </c>
      <c r="P85" s="116">
        <f t="shared" si="16"/>
        <v>0</v>
      </c>
      <c r="Q85" s="116">
        <f t="shared" si="16"/>
        <v>0</v>
      </c>
      <c r="R85" s="116">
        <f t="shared" si="16"/>
        <v>0</v>
      </c>
      <c r="S85" s="116">
        <f t="shared" si="16"/>
        <v>0</v>
      </c>
      <c r="T85" s="116">
        <f t="shared" si="16"/>
        <v>0</v>
      </c>
      <c r="U85" s="116">
        <f t="shared" si="16"/>
        <v>0</v>
      </c>
      <c r="V85" s="116">
        <f t="shared" si="16"/>
        <v>0</v>
      </c>
      <c r="W85" s="116">
        <f t="shared" si="16"/>
        <v>0</v>
      </c>
      <c r="X85" s="126">
        <f t="shared" si="8"/>
        <v>5000000</v>
      </c>
    </row>
    <row r="86" spans="1:26" s="11" customFormat="1" ht="14" customHeight="1" x14ac:dyDescent="0.2">
      <c r="B86" s="123" t="s">
        <v>54</v>
      </c>
      <c r="C86" s="138">
        <f>IF('Analysis_Base Case'!$D$21=0,0,IF('Analysis_Base Case'!$D$23=1,'Analysis_Base Case'!$D$44,'Analysis_Base Case'!$D$44/2))</f>
        <v>750000</v>
      </c>
      <c r="D86" s="116">
        <f>IF(D$76="Phase 3",IF(#REF!="Phase 3",IF(#REF!="Phase 3",0,$C86),$C86),0)</f>
        <v>0</v>
      </c>
      <c r="E86" s="116">
        <f>IF(E$76="Phase 3",IF(D$76="Phase 3",IF(#REF!="Phase 3",0,$C86),$C86),0)</f>
        <v>0</v>
      </c>
      <c r="F86" s="116">
        <f t="shared" ref="F86:M86" si="17">IF(F$76="Phase 3",IF(E$76="Phase 3",IF(D$76="Phase 3",0,$C86),$C86),0)</f>
        <v>0</v>
      </c>
      <c r="G86" s="116">
        <f t="shared" si="17"/>
        <v>0</v>
      </c>
      <c r="H86" s="116">
        <f t="shared" si="17"/>
        <v>0</v>
      </c>
      <c r="I86" s="116">
        <f t="shared" si="17"/>
        <v>0</v>
      </c>
      <c r="J86" s="116">
        <f t="shared" si="17"/>
        <v>0</v>
      </c>
      <c r="K86" s="116">
        <f t="shared" si="17"/>
        <v>0</v>
      </c>
      <c r="L86" s="116">
        <f t="shared" si="17"/>
        <v>0</v>
      </c>
      <c r="M86" s="116">
        <f t="shared" si="17"/>
        <v>0</v>
      </c>
      <c r="N86" s="116">
        <f>IF(N$76="Phase 3",IF(#REF!="Phase 3",IF(M$76="Phase 3",0,$C86),$C86),0)</f>
        <v>0</v>
      </c>
      <c r="O86" s="116">
        <f>IF(O$76="Phase 3",IF(N$76="Phase 3",IF(#REF!="Phase 3",0,$C86),$C86),0)</f>
        <v>0</v>
      </c>
      <c r="P86" s="116">
        <f t="shared" ref="P86:W86" si="18">IF(P$76="Phase 3",IF(O$76="Phase 3",IF(N$76="Phase 3",0,$C86),$C86),0)</f>
        <v>0</v>
      </c>
      <c r="Q86" s="116">
        <f t="shared" si="18"/>
        <v>0</v>
      </c>
      <c r="R86" s="116">
        <f t="shared" si="18"/>
        <v>0</v>
      </c>
      <c r="S86" s="116">
        <f t="shared" si="18"/>
        <v>0</v>
      </c>
      <c r="T86" s="116">
        <f t="shared" si="18"/>
        <v>0</v>
      </c>
      <c r="U86" s="116">
        <f t="shared" si="18"/>
        <v>0</v>
      </c>
      <c r="V86" s="116">
        <f t="shared" si="18"/>
        <v>0</v>
      </c>
      <c r="W86" s="116">
        <f t="shared" si="18"/>
        <v>0</v>
      </c>
      <c r="X86" s="126">
        <f t="shared" si="8"/>
        <v>0</v>
      </c>
    </row>
    <row r="87" spans="1:26" s="11" customFormat="1" ht="14" customHeight="1" x14ac:dyDescent="0.2">
      <c r="B87" s="123" t="s">
        <v>55</v>
      </c>
      <c r="C87" s="139">
        <f>'Analysis_Base Case'!$D$45</f>
        <v>0.4</v>
      </c>
      <c r="D87" s="116">
        <f t="shared" ref="D87:W87" si="19">IF(D$76="Revenue", $C87*D68,0)</f>
        <v>0</v>
      </c>
      <c r="E87" s="116">
        <f t="shared" si="19"/>
        <v>0</v>
      </c>
      <c r="F87" s="116">
        <f t="shared" si="19"/>
        <v>0</v>
      </c>
      <c r="G87" s="116">
        <f t="shared" si="19"/>
        <v>0</v>
      </c>
      <c r="H87" s="116">
        <f t="shared" si="19"/>
        <v>0</v>
      </c>
      <c r="I87" s="116">
        <f t="shared" si="19"/>
        <v>43472777.786250003</v>
      </c>
      <c r="J87" s="116">
        <f t="shared" si="19"/>
        <v>89553922.239675015</v>
      </c>
      <c r="K87" s="116">
        <f t="shared" si="19"/>
        <v>138360809.86029789</v>
      </c>
      <c r="L87" s="116">
        <f t="shared" si="19"/>
        <v>190015512.20814243</v>
      </c>
      <c r="M87" s="116">
        <f t="shared" si="19"/>
        <v>195715977.57438672</v>
      </c>
      <c r="N87" s="116">
        <f t="shared" si="19"/>
        <v>201587456.90161833</v>
      </c>
      <c r="O87" s="116">
        <f t="shared" si="19"/>
        <v>207635080.6086669</v>
      </c>
      <c r="P87" s="116">
        <f t="shared" si="19"/>
        <v>160398099.77019519</v>
      </c>
      <c r="Q87" s="116">
        <f t="shared" si="19"/>
        <v>110140028.50886737</v>
      </c>
      <c r="R87" s="116">
        <f t="shared" si="19"/>
        <v>56722114.682066709</v>
      </c>
      <c r="S87" s="116">
        <f t="shared" si="19"/>
        <v>0</v>
      </c>
      <c r="T87" s="116">
        <f t="shared" si="19"/>
        <v>0</v>
      </c>
      <c r="U87" s="116">
        <f t="shared" si="19"/>
        <v>0</v>
      </c>
      <c r="V87" s="116">
        <f t="shared" si="19"/>
        <v>0</v>
      </c>
      <c r="W87" s="116">
        <f t="shared" si="19"/>
        <v>0</v>
      </c>
      <c r="X87" s="126">
        <f t="shared" si="8"/>
        <v>1393601780.1401665</v>
      </c>
    </row>
    <row r="88" spans="1:26" s="11" customFormat="1" ht="14" customHeight="1" x14ac:dyDescent="0.2">
      <c r="B88" s="123" t="s">
        <v>56</v>
      </c>
      <c r="C88" s="139">
        <f>'Analysis_Base Case'!$D$49</f>
        <v>0</v>
      </c>
      <c r="D88" s="116">
        <f t="shared" ref="D88:W88" si="20">IF(D$76="Revenue", $C88*D68,0)</f>
        <v>0</v>
      </c>
      <c r="E88" s="116">
        <f t="shared" si="20"/>
        <v>0</v>
      </c>
      <c r="F88" s="116">
        <f t="shared" si="20"/>
        <v>0</v>
      </c>
      <c r="G88" s="116">
        <f t="shared" si="20"/>
        <v>0</v>
      </c>
      <c r="H88" s="116">
        <f t="shared" si="20"/>
        <v>0</v>
      </c>
      <c r="I88" s="116">
        <f t="shared" si="20"/>
        <v>0</v>
      </c>
      <c r="J88" s="116">
        <f t="shared" si="20"/>
        <v>0</v>
      </c>
      <c r="K88" s="116">
        <f t="shared" si="20"/>
        <v>0</v>
      </c>
      <c r="L88" s="116">
        <f t="shared" si="20"/>
        <v>0</v>
      </c>
      <c r="M88" s="116">
        <f t="shared" si="20"/>
        <v>0</v>
      </c>
      <c r="N88" s="116">
        <f t="shared" si="20"/>
        <v>0</v>
      </c>
      <c r="O88" s="116">
        <f t="shared" si="20"/>
        <v>0</v>
      </c>
      <c r="P88" s="116">
        <f t="shared" si="20"/>
        <v>0</v>
      </c>
      <c r="Q88" s="116">
        <f t="shared" si="20"/>
        <v>0</v>
      </c>
      <c r="R88" s="116">
        <f t="shared" si="20"/>
        <v>0</v>
      </c>
      <c r="S88" s="116">
        <f t="shared" si="20"/>
        <v>0</v>
      </c>
      <c r="T88" s="116">
        <f t="shared" si="20"/>
        <v>0</v>
      </c>
      <c r="U88" s="116">
        <f t="shared" si="20"/>
        <v>0</v>
      </c>
      <c r="V88" s="116">
        <f t="shared" si="20"/>
        <v>0</v>
      </c>
      <c r="W88" s="116">
        <f t="shared" si="20"/>
        <v>0</v>
      </c>
      <c r="X88" s="116">
        <f t="shared" ref="X88" si="21">IF(X$74="Revenue", $C88*X68,0)</f>
        <v>0</v>
      </c>
    </row>
    <row r="89" spans="1:26" s="11" customFormat="1" ht="14" customHeight="1" x14ac:dyDescent="0.2">
      <c r="B89" s="123" t="s">
        <v>57</v>
      </c>
      <c r="C89" s="118"/>
      <c r="D89" s="116">
        <v>0</v>
      </c>
      <c r="E89" s="116">
        <v>0</v>
      </c>
      <c r="F89" s="116">
        <v>0</v>
      </c>
      <c r="G89" s="116">
        <v>0</v>
      </c>
      <c r="H89" s="116">
        <v>0</v>
      </c>
      <c r="I89" s="116">
        <v>0</v>
      </c>
      <c r="J89" s="116">
        <v>0</v>
      </c>
      <c r="K89" s="116">
        <v>0</v>
      </c>
      <c r="L89" s="116">
        <v>0</v>
      </c>
      <c r="M89" s="116">
        <v>0</v>
      </c>
      <c r="N89" s="116">
        <v>0</v>
      </c>
      <c r="O89" s="116">
        <v>0</v>
      </c>
      <c r="P89" s="116">
        <v>0</v>
      </c>
      <c r="Q89" s="116">
        <v>0</v>
      </c>
      <c r="R89" s="116">
        <v>0</v>
      </c>
      <c r="S89" s="116">
        <v>0</v>
      </c>
      <c r="T89" s="116">
        <v>0</v>
      </c>
      <c r="U89" s="116">
        <v>0</v>
      </c>
      <c r="V89" s="116">
        <v>0</v>
      </c>
      <c r="W89" s="116">
        <v>0</v>
      </c>
      <c r="X89" s="126">
        <f>SUM(D89:M89,N89:W89)</f>
        <v>0</v>
      </c>
    </row>
    <row r="90" spans="1:26" s="12" customFormat="1" ht="14" customHeight="1" x14ac:dyDescent="0.2">
      <c r="B90" s="133" t="s">
        <v>58</v>
      </c>
      <c r="C90" s="140"/>
      <c r="D90" s="141">
        <f t="shared" ref="D90:M90" si="22">SUM(D78:D89)</f>
        <v>20100000</v>
      </c>
      <c r="E90" s="141">
        <f t="shared" si="22"/>
        <v>3600000</v>
      </c>
      <c r="F90" s="141">
        <f t="shared" si="22"/>
        <v>4225000</v>
      </c>
      <c r="G90" s="141">
        <f t="shared" si="22"/>
        <v>4225000</v>
      </c>
      <c r="H90" s="141">
        <f t="shared" si="22"/>
        <v>1400000</v>
      </c>
      <c r="I90" s="141">
        <f t="shared" si="22"/>
        <v>43472777.786250003</v>
      </c>
      <c r="J90" s="141">
        <f t="shared" si="22"/>
        <v>89553922.239675015</v>
      </c>
      <c r="K90" s="141">
        <f t="shared" si="22"/>
        <v>138360809.86029789</v>
      </c>
      <c r="L90" s="141">
        <f t="shared" si="22"/>
        <v>190015512.20814243</v>
      </c>
      <c r="M90" s="141">
        <f t="shared" si="22"/>
        <v>195715977.57438672</v>
      </c>
      <c r="N90" s="141">
        <f t="shared" ref="N90:W90" si="23">SUM(N78:N89)</f>
        <v>201587456.90161833</v>
      </c>
      <c r="O90" s="141">
        <f t="shared" si="23"/>
        <v>207635080.6086669</v>
      </c>
      <c r="P90" s="141">
        <f t="shared" si="23"/>
        <v>160398099.77019519</v>
      </c>
      <c r="Q90" s="141">
        <f t="shared" si="23"/>
        <v>110140028.50886737</v>
      </c>
      <c r="R90" s="141">
        <f t="shared" si="23"/>
        <v>56722114.682066709</v>
      </c>
      <c r="S90" s="141">
        <f t="shared" si="23"/>
        <v>0</v>
      </c>
      <c r="T90" s="141">
        <f t="shared" si="23"/>
        <v>0</v>
      </c>
      <c r="U90" s="141">
        <f t="shared" si="23"/>
        <v>0</v>
      </c>
      <c r="V90" s="141">
        <f t="shared" si="23"/>
        <v>0</v>
      </c>
      <c r="W90" s="141">
        <f t="shared" si="23"/>
        <v>0</v>
      </c>
      <c r="X90" s="142">
        <f>SUM(D90:M90,N90:W90)</f>
        <v>1427151780.1401665</v>
      </c>
    </row>
    <row r="91" spans="1:26" s="11" customFormat="1" ht="14" customHeight="1" x14ac:dyDescent="0.2">
      <c r="B91" s="4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1:26" s="11" customFormat="1" ht="14" customHeight="1" x14ac:dyDescent="0.2">
      <c r="B92" s="40"/>
      <c r="C92" s="31"/>
      <c r="D92" s="31"/>
      <c r="E92" s="31"/>
      <c r="F92" s="31"/>
      <c r="G92" s="31"/>
      <c r="H92" s="63"/>
      <c r="I92" s="31"/>
      <c r="J92" s="31"/>
      <c r="K92" s="31"/>
      <c r="L92" s="31"/>
      <c r="M92" s="31"/>
      <c r="N92" s="31"/>
    </row>
    <row r="93" spans="1:26" s="11" customFormat="1" ht="14" customHeight="1" x14ac:dyDescent="0.2">
      <c r="B93" s="4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1:26" s="11" customFormat="1" ht="14" customHeight="1" x14ac:dyDescent="0.2">
      <c r="B94" s="9"/>
      <c r="C94" s="8"/>
      <c r="X94" s="44" t="s">
        <v>46</v>
      </c>
      <c r="Y94" s="32"/>
      <c r="Z94" s="33"/>
    </row>
    <row r="95" spans="1:26" s="11" customFormat="1" ht="17" customHeight="1" x14ac:dyDescent="0.2">
      <c r="A95" s="11" t="s">
        <v>63</v>
      </c>
      <c r="B95" s="6" t="s">
        <v>65</v>
      </c>
      <c r="C95" s="7"/>
      <c r="D95" s="7">
        <v>1</v>
      </c>
      <c r="E95" s="7">
        <v>2</v>
      </c>
      <c r="F95" s="7">
        <v>3</v>
      </c>
      <c r="G95" s="7">
        <v>4</v>
      </c>
      <c r="H95" s="7">
        <v>5</v>
      </c>
      <c r="I95" s="7">
        <v>6</v>
      </c>
      <c r="J95" s="7">
        <v>7</v>
      </c>
      <c r="K95" s="7">
        <v>8</v>
      </c>
      <c r="L95" s="7">
        <v>9</v>
      </c>
      <c r="M95" s="7">
        <v>10</v>
      </c>
      <c r="N95" s="7">
        <v>11</v>
      </c>
      <c r="O95" s="7">
        <v>12</v>
      </c>
      <c r="P95" s="7">
        <v>13</v>
      </c>
      <c r="Q95" s="7">
        <v>14</v>
      </c>
      <c r="R95" s="7">
        <v>15</v>
      </c>
      <c r="S95" s="7">
        <v>16</v>
      </c>
      <c r="T95" s="7">
        <v>17</v>
      </c>
      <c r="U95" s="7">
        <v>18</v>
      </c>
      <c r="V95" s="7">
        <v>19</v>
      </c>
      <c r="W95" s="7">
        <v>20</v>
      </c>
      <c r="X95" s="45" t="s">
        <v>47</v>
      </c>
    </row>
    <row r="96" spans="1:26" s="11" customFormat="1" ht="14" customHeight="1" x14ac:dyDescent="0.2">
      <c r="B96" s="143"/>
      <c r="C96" s="144"/>
      <c r="D96" s="117" t="str">
        <f>D$76</f>
        <v>Preclinical</v>
      </c>
      <c r="E96" s="117" t="str">
        <f t="shared" ref="E96:M96" si="24">E$76</f>
        <v>Phase 1</v>
      </c>
      <c r="F96" s="117" t="str">
        <f t="shared" si="24"/>
        <v>Phase 2</v>
      </c>
      <c r="G96" s="117" t="str">
        <f t="shared" si="24"/>
        <v>Phase 2</v>
      </c>
      <c r="H96" s="117" t="str">
        <f t="shared" si="24"/>
        <v>FDA</v>
      </c>
      <c r="I96" s="117" t="str">
        <f t="shared" si="24"/>
        <v>Revenue</v>
      </c>
      <c r="J96" s="117" t="str">
        <f t="shared" si="24"/>
        <v>Revenue</v>
      </c>
      <c r="K96" s="117" t="str">
        <f t="shared" si="24"/>
        <v>Revenue</v>
      </c>
      <c r="L96" s="117" t="str">
        <f t="shared" si="24"/>
        <v>Revenue</v>
      </c>
      <c r="M96" s="117" t="str">
        <f t="shared" si="24"/>
        <v>Revenue</v>
      </c>
      <c r="N96" s="117" t="str">
        <f t="shared" ref="N96:W96" si="25">N76</f>
        <v>Revenue</v>
      </c>
      <c r="O96" s="117" t="str">
        <f t="shared" si="25"/>
        <v>Revenue</v>
      </c>
      <c r="P96" s="117" t="str">
        <f t="shared" si="25"/>
        <v>Revenue</v>
      </c>
      <c r="Q96" s="117" t="str">
        <f t="shared" si="25"/>
        <v>Revenue</v>
      </c>
      <c r="R96" s="117" t="str">
        <f t="shared" si="25"/>
        <v>Revenue</v>
      </c>
      <c r="S96" s="117">
        <f t="shared" si="25"/>
        <v>0</v>
      </c>
      <c r="T96" s="117">
        <f t="shared" si="25"/>
        <v>0</v>
      </c>
      <c r="U96" s="117">
        <f t="shared" si="25"/>
        <v>0</v>
      </c>
      <c r="V96" s="117">
        <f t="shared" si="25"/>
        <v>0</v>
      </c>
      <c r="W96" s="117">
        <f t="shared" si="25"/>
        <v>0</v>
      </c>
      <c r="X96" s="145"/>
    </row>
    <row r="97" spans="2:24" s="11" customFormat="1" ht="14" customHeight="1" x14ac:dyDescent="0.2">
      <c r="B97" s="119" t="s">
        <v>40</v>
      </c>
      <c r="C97" s="147">
        <f>'Analysis_Base Case'!D51</f>
        <v>0.25</v>
      </c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45"/>
    </row>
    <row r="98" spans="2:24" s="11" customFormat="1" ht="14" customHeight="1" x14ac:dyDescent="0.2">
      <c r="B98" s="119" t="str">
        <f>B50</f>
        <v>Tax Rate</v>
      </c>
      <c r="C98" s="147">
        <f>D50</f>
        <v>0.25</v>
      </c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45"/>
    </row>
    <row r="99" spans="2:24" s="11" customFormat="1" ht="14" customHeight="1" x14ac:dyDescent="0.2">
      <c r="B99" s="119"/>
      <c r="C99" s="149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45"/>
    </row>
    <row r="100" spans="2:24" s="11" customFormat="1" ht="14" customHeight="1" x14ac:dyDescent="0.2">
      <c r="B100" s="150" t="s">
        <v>83</v>
      </c>
      <c r="C100" s="149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45"/>
    </row>
    <row r="101" spans="2:24" s="11" customFormat="1" ht="14" customHeight="1" x14ac:dyDescent="0.2">
      <c r="B101" s="119" t="s">
        <v>75</v>
      </c>
      <c r="C101" s="147">
        <f>'Analysis_Base Case'!D28</f>
        <v>1</v>
      </c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45"/>
    </row>
    <row r="102" spans="2:24" s="11" customFormat="1" ht="14" customHeight="1" x14ac:dyDescent="0.2">
      <c r="B102" s="119" t="s">
        <v>71</v>
      </c>
      <c r="C102" s="147">
        <f>'Analysis_Base Case'!D29</f>
        <v>0.71</v>
      </c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45"/>
    </row>
    <row r="103" spans="2:24" s="11" customFormat="1" ht="14" customHeight="1" x14ac:dyDescent="0.2">
      <c r="B103" s="119" t="s">
        <v>72</v>
      </c>
      <c r="C103" s="147">
        <f>'Analysis_Base Case'!D30</f>
        <v>0.45</v>
      </c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45"/>
    </row>
    <row r="104" spans="2:24" s="11" customFormat="1" ht="14" customHeight="1" x14ac:dyDescent="0.2">
      <c r="B104" s="119" t="s">
        <v>73</v>
      </c>
      <c r="C104" s="147">
        <f>'Analysis_Base Case'!D31</f>
        <v>0.64</v>
      </c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45"/>
    </row>
    <row r="105" spans="2:24" s="11" customFormat="1" ht="14" customHeight="1" x14ac:dyDescent="0.2">
      <c r="B105" s="119" t="s">
        <v>74</v>
      </c>
      <c r="C105" s="147">
        <f>'Analysis_Base Case'!D32</f>
        <v>0.93</v>
      </c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45"/>
    </row>
    <row r="106" spans="2:24" s="11" customFormat="1" ht="14" customHeight="1" x14ac:dyDescent="0.2">
      <c r="B106" s="119"/>
      <c r="C106" s="151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45"/>
    </row>
    <row r="107" spans="2:24" s="11" customFormat="1" ht="14" customHeight="1" x14ac:dyDescent="0.2">
      <c r="B107" s="152" t="s">
        <v>84</v>
      </c>
      <c r="C107" s="118"/>
      <c r="D107" s="153">
        <f>IF(D96="Preclinical",$C101,IF(D96="Phase 1",$C101*$C102,IF(D96="Phase 2",$C101*$C102*$C103,IF(D96="Phase 3",$C101*$C102*$C103*$C104,IF(D96="FDA",$C101*$C102*$C103*$C104*$C105,IF(D96="Revenue",1))))))</f>
        <v>1</v>
      </c>
      <c r="E107" s="153">
        <f t="shared" ref="E107:V107" si="26">IF(E96="Preclinical",$C101,IF(E96="Phase 1",$C101*$C102,IF(E96="Phase 2",$C101*$C102*$C103,IF(E96="Phase 3",$C101*$C102*$C103*$C104,IF(E96="FDA",$C101*$C102*$C103*$C104*$C105,IF(E96="Revenue",1))))))</f>
        <v>0.71</v>
      </c>
      <c r="F107" s="153">
        <f t="shared" si="26"/>
        <v>0.31950000000000001</v>
      </c>
      <c r="G107" s="153">
        <f t="shared" si="26"/>
        <v>0.31950000000000001</v>
      </c>
      <c r="H107" s="153">
        <f t="shared" si="26"/>
        <v>0.19016640000000001</v>
      </c>
      <c r="I107" s="153">
        <f t="shared" si="26"/>
        <v>1</v>
      </c>
      <c r="J107" s="153">
        <f t="shared" si="26"/>
        <v>1</v>
      </c>
      <c r="K107" s="153">
        <f t="shared" si="26"/>
        <v>1</v>
      </c>
      <c r="L107" s="153">
        <f t="shared" si="26"/>
        <v>1</v>
      </c>
      <c r="M107" s="153">
        <f t="shared" si="26"/>
        <v>1</v>
      </c>
      <c r="N107" s="153">
        <f t="shared" si="26"/>
        <v>1</v>
      </c>
      <c r="O107" s="153">
        <f t="shared" si="26"/>
        <v>1</v>
      </c>
      <c r="P107" s="153">
        <f t="shared" si="26"/>
        <v>1</v>
      </c>
      <c r="Q107" s="153">
        <f t="shared" si="26"/>
        <v>1</v>
      </c>
      <c r="R107" s="153">
        <f t="shared" si="26"/>
        <v>1</v>
      </c>
      <c r="S107" s="153" t="b">
        <f t="shared" si="26"/>
        <v>0</v>
      </c>
      <c r="T107" s="153" t="b">
        <f t="shared" si="26"/>
        <v>0</v>
      </c>
      <c r="U107" s="153" t="b">
        <f t="shared" si="26"/>
        <v>0</v>
      </c>
      <c r="V107" s="153" t="b">
        <f t="shared" si="26"/>
        <v>0</v>
      </c>
      <c r="W107" s="153"/>
      <c r="X107" s="145"/>
    </row>
    <row r="108" spans="2:24" s="11" customFormat="1" ht="14" customHeight="1" x14ac:dyDescent="0.2">
      <c r="B108" s="123"/>
      <c r="C108" s="118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45"/>
    </row>
    <row r="109" spans="2:24" s="11" customFormat="1" ht="14" customHeight="1" x14ac:dyDescent="0.2">
      <c r="B109" s="123" t="s">
        <v>67</v>
      </c>
      <c r="C109" s="118"/>
      <c r="D109" s="126">
        <f>D70</f>
        <v>0</v>
      </c>
      <c r="E109" s="126">
        <f t="shared" ref="E109:X109" si="27">E70</f>
        <v>500000</v>
      </c>
      <c r="F109" s="126">
        <f t="shared" si="27"/>
        <v>812500</v>
      </c>
      <c r="G109" s="126">
        <f t="shared" si="27"/>
        <v>812500</v>
      </c>
      <c r="H109" s="126">
        <f t="shared" si="27"/>
        <v>0</v>
      </c>
      <c r="I109" s="126">
        <f t="shared" si="27"/>
        <v>108681944.465625</v>
      </c>
      <c r="J109" s="126">
        <f t="shared" si="27"/>
        <v>223884805.59918752</v>
      </c>
      <c r="K109" s="126">
        <f t="shared" si="27"/>
        <v>345902024.65074474</v>
      </c>
      <c r="L109" s="126">
        <f t="shared" si="27"/>
        <v>475038780.52035606</v>
      </c>
      <c r="M109" s="126">
        <f t="shared" si="27"/>
        <v>489289943.93596679</v>
      </c>
      <c r="N109" s="126">
        <f t="shared" si="27"/>
        <v>503968642.25404578</v>
      </c>
      <c r="O109" s="126">
        <f t="shared" si="27"/>
        <v>519087701.52166718</v>
      </c>
      <c r="P109" s="126">
        <f t="shared" si="27"/>
        <v>400995249.42548794</v>
      </c>
      <c r="Q109" s="126">
        <f t="shared" si="27"/>
        <v>275350071.2721684</v>
      </c>
      <c r="R109" s="126">
        <f t="shared" si="27"/>
        <v>141805286.70516676</v>
      </c>
      <c r="S109" s="126">
        <f t="shared" si="27"/>
        <v>0</v>
      </c>
      <c r="T109" s="126">
        <f t="shared" si="27"/>
        <v>0</v>
      </c>
      <c r="U109" s="126">
        <f t="shared" si="27"/>
        <v>0</v>
      </c>
      <c r="V109" s="126">
        <f t="shared" si="27"/>
        <v>0</v>
      </c>
      <c r="W109" s="126">
        <f t="shared" si="27"/>
        <v>0</v>
      </c>
      <c r="X109" s="126">
        <f t="shared" si="27"/>
        <v>3486129450.3504162</v>
      </c>
    </row>
    <row r="110" spans="2:24" s="11" customFormat="1" ht="14" customHeight="1" x14ac:dyDescent="0.2">
      <c r="B110" s="123" t="s">
        <v>68</v>
      </c>
      <c r="C110" s="118"/>
      <c r="D110" s="154">
        <f>-D90</f>
        <v>-20100000</v>
      </c>
      <c r="E110" s="154">
        <f t="shared" ref="E110:X110" si="28">-E90</f>
        <v>-3600000</v>
      </c>
      <c r="F110" s="154">
        <f t="shared" si="28"/>
        <v>-4225000</v>
      </c>
      <c r="G110" s="154">
        <f t="shared" si="28"/>
        <v>-4225000</v>
      </c>
      <c r="H110" s="154">
        <f t="shared" si="28"/>
        <v>-1400000</v>
      </c>
      <c r="I110" s="154">
        <f t="shared" si="28"/>
        <v>-43472777.786250003</v>
      </c>
      <c r="J110" s="154">
        <f t="shared" si="28"/>
        <v>-89553922.239675015</v>
      </c>
      <c r="K110" s="154">
        <f t="shared" si="28"/>
        <v>-138360809.86029789</v>
      </c>
      <c r="L110" s="154">
        <f t="shared" si="28"/>
        <v>-190015512.20814243</v>
      </c>
      <c r="M110" s="154">
        <f t="shared" si="28"/>
        <v>-195715977.57438672</v>
      </c>
      <c r="N110" s="154">
        <f t="shared" si="28"/>
        <v>-201587456.90161833</v>
      </c>
      <c r="O110" s="154">
        <f t="shared" si="28"/>
        <v>-207635080.6086669</v>
      </c>
      <c r="P110" s="154">
        <f t="shared" si="28"/>
        <v>-160398099.77019519</v>
      </c>
      <c r="Q110" s="154">
        <f t="shared" si="28"/>
        <v>-110140028.50886737</v>
      </c>
      <c r="R110" s="154">
        <f t="shared" si="28"/>
        <v>-56722114.682066709</v>
      </c>
      <c r="S110" s="154">
        <f t="shared" si="28"/>
        <v>0</v>
      </c>
      <c r="T110" s="154">
        <f t="shared" si="28"/>
        <v>0</v>
      </c>
      <c r="U110" s="154">
        <f t="shared" si="28"/>
        <v>0</v>
      </c>
      <c r="V110" s="154">
        <f t="shared" si="28"/>
        <v>0</v>
      </c>
      <c r="W110" s="154">
        <f t="shared" si="28"/>
        <v>0</v>
      </c>
      <c r="X110" s="154">
        <f t="shared" si="28"/>
        <v>-1427151780.1401665</v>
      </c>
    </row>
    <row r="111" spans="2:24" s="11" customFormat="1" ht="14" customHeight="1" x14ac:dyDescent="0.2">
      <c r="B111" s="123"/>
      <c r="C111" s="118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</row>
    <row r="112" spans="2:24" s="11" customFormat="1" ht="14" customHeight="1" x14ac:dyDescent="0.2">
      <c r="B112" s="133" t="s">
        <v>91</v>
      </c>
      <c r="C112" s="118"/>
      <c r="D112" s="154">
        <f>SUM(D109:D110)</f>
        <v>-20100000</v>
      </c>
      <c r="E112" s="154">
        <f t="shared" ref="E112:W112" si="29">SUM(E109:E110)</f>
        <v>-3100000</v>
      </c>
      <c r="F112" s="154">
        <f t="shared" si="29"/>
        <v>-3412500</v>
      </c>
      <c r="G112" s="154">
        <f t="shared" si="29"/>
        <v>-3412500</v>
      </c>
      <c r="H112" s="154">
        <f t="shared" si="29"/>
        <v>-1400000</v>
      </c>
      <c r="I112" s="154">
        <f t="shared" si="29"/>
        <v>65209166.679375</v>
      </c>
      <c r="J112" s="154">
        <f t="shared" si="29"/>
        <v>134330883.35951251</v>
      </c>
      <c r="K112" s="154">
        <f t="shared" si="29"/>
        <v>207541214.79044685</v>
      </c>
      <c r="L112" s="154">
        <f t="shared" si="29"/>
        <v>285023268.31221366</v>
      </c>
      <c r="M112" s="154">
        <f t="shared" si="29"/>
        <v>293573966.36158007</v>
      </c>
      <c r="N112" s="154">
        <f t="shared" si="29"/>
        <v>302381185.35242748</v>
      </c>
      <c r="O112" s="154">
        <f t="shared" si="29"/>
        <v>311452620.91300029</v>
      </c>
      <c r="P112" s="154">
        <f t="shared" si="29"/>
        <v>240597149.65529275</v>
      </c>
      <c r="Q112" s="154">
        <f t="shared" si="29"/>
        <v>165210042.76330101</v>
      </c>
      <c r="R112" s="154">
        <f t="shared" si="29"/>
        <v>85083172.023100048</v>
      </c>
      <c r="S112" s="154">
        <f t="shared" si="29"/>
        <v>0</v>
      </c>
      <c r="T112" s="154">
        <f t="shared" si="29"/>
        <v>0</v>
      </c>
      <c r="U112" s="154">
        <f t="shared" si="29"/>
        <v>0</v>
      </c>
      <c r="V112" s="154">
        <f t="shared" si="29"/>
        <v>0</v>
      </c>
      <c r="W112" s="154">
        <f t="shared" si="29"/>
        <v>0</v>
      </c>
      <c r="X112" s="154"/>
    </row>
    <row r="113" spans="1:24" s="11" customFormat="1" ht="14" customHeight="1" x14ac:dyDescent="0.2">
      <c r="B113" s="133" t="s">
        <v>128</v>
      </c>
      <c r="C113" s="118"/>
      <c r="D113" s="154">
        <f>IF(D112&gt;0, D112*(1-$C$98), D112)</f>
        <v>-20100000</v>
      </c>
      <c r="E113" s="154">
        <f t="shared" ref="E113:W113" si="30">IF(E112&gt;0, E112*(1-$C$98), E112)</f>
        <v>-3100000</v>
      </c>
      <c r="F113" s="154">
        <f t="shared" si="30"/>
        <v>-3412500</v>
      </c>
      <c r="G113" s="154">
        <f t="shared" si="30"/>
        <v>-3412500</v>
      </c>
      <c r="H113" s="154">
        <f t="shared" si="30"/>
        <v>-1400000</v>
      </c>
      <c r="I113" s="154">
        <f t="shared" si="30"/>
        <v>48906875.009531252</v>
      </c>
      <c r="J113" s="154">
        <f t="shared" si="30"/>
        <v>100748162.51963438</v>
      </c>
      <c r="K113" s="154">
        <f t="shared" si="30"/>
        <v>155655911.09283513</v>
      </c>
      <c r="L113" s="154">
        <f t="shared" si="30"/>
        <v>213767451.23416024</v>
      </c>
      <c r="M113" s="154">
        <f t="shared" si="30"/>
        <v>220180474.77118504</v>
      </c>
      <c r="N113" s="154">
        <f t="shared" si="30"/>
        <v>226785889.01432061</v>
      </c>
      <c r="O113" s="154">
        <f t="shared" si="30"/>
        <v>233589465.6847502</v>
      </c>
      <c r="P113" s="154">
        <f t="shared" si="30"/>
        <v>180447862.24146956</v>
      </c>
      <c r="Q113" s="154">
        <f t="shared" si="30"/>
        <v>123907532.07247576</v>
      </c>
      <c r="R113" s="154">
        <f t="shared" si="30"/>
        <v>63812379.017325036</v>
      </c>
      <c r="S113" s="154">
        <f t="shared" si="30"/>
        <v>0</v>
      </c>
      <c r="T113" s="154">
        <f t="shared" si="30"/>
        <v>0</v>
      </c>
      <c r="U113" s="154">
        <f t="shared" si="30"/>
        <v>0</v>
      </c>
      <c r="V113" s="154">
        <f t="shared" si="30"/>
        <v>0</v>
      </c>
      <c r="W113" s="154">
        <f t="shared" si="30"/>
        <v>0</v>
      </c>
      <c r="X113" s="154"/>
    </row>
    <row r="114" spans="1:24" s="11" customFormat="1" ht="14" customHeight="1" x14ac:dyDescent="0.2">
      <c r="B114" s="133" t="s">
        <v>92</v>
      </c>
      <c r="C114" s="118"/>
      <c r="D114" s="154">
        <f>D107*D113</f>
        <v>-20100000</v>
      </c>
      <c r="E114" s="154">
        <f t="shared" ref="E114:W114" si="31">E107*E113</f>
        <v>-2201000</v>
      </c>
      <c r="F114" s="154">
        <f t="shared" si="31"/>
        <v>-1090293.75</v>
      </c>
      <c r="G114" s="154">
        <f t="shared" si="31"/>
        <v>-1090293.75</v>
      </c>
      <c r="H114" s="154">
        <f t="shared" si="31"/>
        <v>-266232.96000000002</v>
      </c>
      <c r="I114" s="154">
        <f t="shared" si="31"/>
        <v>48906875.009531252</v>
      </c>
      <c r="J114" s="154">
        <f t="shared" si="31"/>
        <v>100748162.51963438</v>
      </c>
      <c r="K114" s="154">
        <f t="shared" si="31"/>
        <v>155655911.09283513</v>
      </c>
      <c r="L114" s="154">
        <f t="shared" si="31"/>
        <v>213767451.23416024</v>
      </c>
      <c r="M114" s="154">
        <f t="shared" si="31"/>
        <v>220180474.77118504</v>
      </c>
      <c r="N114" s="154">
        <f t="shared" si="31"/>
        <v>226785889.01432061</v>
      </c>
      <c r="O114" s="154">
        <f t="shared" si="31"/>
        <v>233589465.6847502</v>
      </c>
      <c r="P114" s="154">
        <f t="shared" si="31"/>
        <v>180447862.24146956</v>
      </c>
      <c r="Q114" s="154">
        <f t="shared" si="31"/>
        <v>123907532.07247576</v>
      </c>
      <c r="R114" s="154">
        <f t="shared" si="31"/>
        <v>63812379.017325036</v>
      </c>
      <c r="S114" s="154">
        <f t="shared" si="31"/>
        <v>0</v>
      </c>
      <c r="T114" s="154">
        <f t="shared" si="31"/>
        <v>0</v>
      </c>
      <c r="U114" s="154">
        <f t="shared" si="31"/>
        <v>0</v>
      </c>
      <c r="V114" s="154">
        <f t="shared" si="31"/>
        <v>0</v>
      </c>
      <c r="W114" s="154">
        <f t="shared" si="31"/>
        <v>0</v>
      </c>
      <c r="X114" s="154"/>
    </row>
    <row r="115" spans="1:24" s="11" customFormat="1" ht="14" customHeight="1" x14ac:dyDescent="0.2">
      <c r="B115" s="230"/>
      <c r="C115" s="231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154"/>
    </row>
    <row r="116" spans="1:24" s="11" customFormat="1" ht="14" customHeight="1" thickBot="1" x14ac:dyDescent="0.25">
      <c r="B116" s="236" t="s">
        <v>93</v>
      </c>
      <c r="C116" s="237"/>
      <c r="D116" s="238">
        <f>D114*D117</f>
        <v>-20100000</v>
      </c>
      <c r="E116" s="238">
        <f t="shared" ref="E116:W116" si="32">E114*E117</f>
        <v>-1760800</v>
      </c>
      <c r="F116" s="238">
        <f t="shared" si="32"/>
        <v>-697788</v>
      </c>
      <c r="G116" s="238">
        <f t="shared" si="32"/>
        <v>-558230.4</v>
      </c>
      <c r="H116" s="238">
        <f t="shared" si="32"/>
        <v>-109049.02041600001</v>
      </c>
      <c r="I116" s="238">
        <f t="shared" si="32"/>
        <v>16025804.803123202</v>
      </c>
      <c r="J116" s="238">
        <f t="shared" si="32"/>
        <v>26410526.315547034</v>
      </c>
      <c r="K116" s="238">
        <f t="shared" si="32"/>
        <v>32643410.526016135</v>
      </c>
      <c r="L116" s="238">
        <f t="shared" si="32"/>
        <v>35864227.031249732</v>
      </c>
      <c r="M116" s="238">
        <f t="shared" si="32"/>
        <v>29552123.073749777</v>
      </c>
      <c r="N116" s="238">
        <f t="shared" si="32"/>
        <v>24350949.412769817</v>
      </c>
      <c r="O116" s="238">
        <f t="shared" si="32"/>
        <v>20065182.316122327</v>
      </c>
      <c r="P116" s="238">
        <f t="shared" si="32"/>
        <v>12400282.6713636</v>
      </c>
      <c r="Q116" s="238">
        <f t="shared" si="32"/>
        <v>6811888.6141357375</v>
      </c>
      <c r="R116" s="238">
        <f t="shared" si="32"/>
        <v>2806498.1090239249</v>
      </c>
      <c r="S116" s="238">
        <f t="shared" si="32"/>
        <v>0</v>
      </c>
      <c r="T116" s="238">
        <f t="shared" si="32"/>
        <v>0</v>
      </c>
      <c r="U116" s="238">
        <f t="shared" si="32"/>
        <v>0</v>
      </c>
      <c r="V116" s="238">
        <f t="shared" si="32"/>
        <v>0</v>
      </c>
      <c r="W116" s="238">
        <f t="shared" si="32"/>
        <v>0</v>
      </c>
      <c r="X116" s="154"/>
    </row>
    <row r="117" spans="1:24" s="11" customFormat="1" ht="14" customHeight="1" x14ac:dyDescent="0.2">
      <c r="B117" s="233" t="s">
        <v>62</v>
      </c>
      <c r="C117" s="234"/>
      <c r="D117" s="235">
        <f>1/(1+$C$97)^C95</f>
        <v>1</v>
      </c>
      <c r="E117" s="235">
        <f>1/(1+$C$97)^D95</f>
        <v>0.8</v>
      </c>
      <c r="F117" s="235">
        <f t="shared" ref="F117:W117" si="33">1/(1+$C$97)^E95</f>
        <v>0.64</v>
      </c>
      <c r="G117" s="235">
        <f t="shared" si="33"/>
        <v>0.51200000000000001</v>
      </c>
      <c r="H117" s="235">
        <f t="shared" si="33"/>
        <v>0.40960000000000002</v>
      </c>
      <c r="I117" s="235">
        <f t="shared" si="33"/>
        <v>0.32768000000000003</v>
      </c>
      <c r="J117" s="235">
        <f t="shared" si="33"/>
        <v>0.26214399999999999</v>
      </c>
      <c r="K117" s="235">
        <f t="shared" si="33"/>
        <v>0.20971519999999999</v>
      </c>
      <c r="L117" s="235">
        <f t="shared" si="33"/>
        <v>0.16777216</v>
      </c>
      <c r="M117" s="235">
        <f t="shared" si="33"/>
        <v>0.13421772800000001</v>
      </c>
      <c r="N117" s="235">
        <f t="shared" si="33"/>
        <v>0.1073741824</v>
      </c>
      <c r="O117" s="235">
        <f t="shared" si="33"/>
        <v>8.5899345919999995E-2</v>
      </c>
      <c r="P117" s="235">
        <f t="shared" si="33"/>
        <v>6.8719476735999999E-2</v>
      </c>
      <c r="Q117" s="235">
        <f t="shared" si="33"/>
        <v>5.4975581388800002E-2</v>
      </c>
      <c r="R117" s="235">
        <f t="shared" si="33"/>
        <v>4.398046511104E-2</v>
      </c>
      <c r="S117" s="235">
        <f t="shared" si="33"/>
        <v>3.5184372088832003E-2</v>
      </c>
      <c r="T117" s="235">
        <f t="shared" si="33"/>
        <v>2.8147497671065599E-2</v>
      </c>
      <c r="U117" s="235">
        <f t="shared" si="33"/>
        <v>2.2517998136852482E-2</v>
      </c>
      <c r="V117" s="235">
        <f t="shared" si="33"/>
        <v>1.8014398509481985E-2</v>
      </c>
      <c r="W117" s="235">
        <f t="shared" si="33"/>
        <v>1.4411518807585587E-2</v>
      </c>
      <c r="X117" s="154"/>
    </row>
    <row r="118" spans="1:24" s="11" customFormat="1" ht="14" customHeight="1" x14ac:dyDescent="0.2">
      <c r="B118" s="157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46"/>
    </row>
    <row r="119" spans="1:24" s="11" customFormat="1" ht="14" customHeight="1" x14ac:dyDescent="0.2">
      <c r="A119" s="11" t="s">
        <v>63</v>
      </c>
      <c r="B119" s="262" t="s">
        <v>94</v>
      </c>
      <c r="D119" s="57">
        <f>SUM(D116:W116)</f>
        <v>183705025.4526853</v>
      </c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</row>
    <row r="120" spans="1:24" s="11" customFormat="1" ht="14" customHeight="1" x14ac:dyDescent="0.2">
      <c r="B120" s="37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</row>
    <row r="121" spans="1:24" s="11" customFormat="1" ht="14" customHeight="1" x14ac:dyDescent="0.2">
      <c r="B121" s="37" t="s">
        <v>135</v>
      </c>
      <c r="D121" s="263">
        <f>IRR(D116:R116)</f>
        <v>0.32831519358503924</v>
      </c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</row>
    <row r="122" spans="1:24" s="11" customFormat="1" ht="14" customHeight="1" x14ac:dyDescent="0.2">
      <c r="B122" s="36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s="11" customFormat="1" ht="14" customHeight="1" x14ac:dyDescent="0.2">
      <c r="B123" s="36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s="11" customFormat="1" ht="14" customHeight="1" x14ac:dyDescent="0.2">
      <c r="B124" s="36"/>
      <c r="L124" s="62"/>
      <c r="O124" s="27"/>
      <c r="P124" s="27"/>
      <c r="Q124" s="27"/>
      <c r="R124" s="27"/>
      <c r="S124" s="27"/>
      <c r="T124" s="27"/>
      <c r="U124" s="27"/>
      <c r="V124" s="27"/>
      <c r="W124" s="27"/>
      <c r="X124" s="27"/>
    </row>
    <row r="125" spans="1:24" s="11" customFormat="1" ht="14" customHeight="1" x14ac:dyDescent="0.2">
      <c r="B125" s="36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72" spans="4:13" ht="14" customHeight="1" thickBot="1" x14ac:dyDescent="0.25"/>
    <row r="173" spans="4:13" ht="14" customHeight="1" x14ac:dyDescent="0.2">
      <c r="D173" s="278" t="s">
        <v>45</v>
      </c>
      <c r="E173" s="279"/>
      <c r="H173" s="278" t="s">
        <v>61</v>
      </c>
      <c r="I173" s="279"/>
      <c r="L173" s="278" t="s">
        <v>59</v>
      </c>
      <c r="M173" s="279"/>
    </row>
    <row r="174" spans="4:13" ht="14" customHeight="1" thickBot="1" x14ac:dyDescent="0.25">
      <c r="D174" s="274" t="e">
        <f>#REF!</f>
        <v>#REF!</v>
      </c>
      <c r="E174" s="275"/>
      <c r="F174" s="34"/>
      <c r="H174" s="276" t="e">
        <f>#REF!</f>
        <v>#REF!</v>
      </c>
      <c r="I174" s="277"/>
      <c r="L174" s="274" t="e">
        <f>#REF!</f>
        <v>#REF!</v>
      </c>
      <c r="M174" s="275"/>
    </row>
    <row r="185" spans="2:2" ht="14" customHeight="1" x14ac:dyDescent="0.2">
      <c r="B185" s="41" t="s">
        <v>60</v>
      </c>
    </row>
    <row r="186" spans="2:2" ht="14" customHeight="1" x14ac:dyDescent="0.2">
      <c r="B186" s="9" t="e">
        <f>+#REF!</f>
        <v>#REF!</v>
      </c>
    </row>
  </sheetData>
  <sheetProtection password="87D4" sheet="1" objects="1" scenarios="1"/>
  <mergeCells count="6">
    <mergeCell ref="D174:E174"/>
    <mergeCell ref="H174:I174"/>
    <mergeCell ref="L174:M174"/>
    <mergeCell ref="D173:E173"/>
    <mergeCell ref="H173:I173"/>
    <mergeCell ref="L173:M173"/>
  </mergeCells>
  <phoneticPr fontId="6" type="noConversion"/>
  <pageMargins left="0.5" right="0.5" top="0.75" bottom="0.4" header="0.5" footer="0.5"/>
  <pageSetup scale="37" orientation="landscape"/>
  <headerFooter>
    <oddFooter>&amp;L&amp;14&amp;D     &amp;T&amp;C&amp;18CONFIDENTIAL&amp;R&amp;18Page &amp;P of &amp;N Pages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4"/>
  <sheetViews>
    <sheetView showGridLines="0" zoomScaleSheetLayoutView="140" workbookViewId="0">
      <selection activeCell="B49" sqref="B49"/>
    </sheetView>
  </sheetViews>
  <sheetFormatPr baseColWidth="10" defaultColWidth="8.83203125" defaultRowHeight="14" customHeight="1" outlineLevelRow="1" x14ac:dyDescent="0.2"/>
  <cols>
    <col min="1" max="1" width="2.1640625" style="8" customWidth="1"/>
    <col min="2" max="2" width="30.33203125" style="9" customWidth="1"/>
    <col min="3" max="23" width="12.6640625" style="8" customWidth="1"/>
    <col min="24" max="24" width="15" style="8" customWidth="1"/>
    <col min="25" max="25" width="2.83203125" style="8" customWidth="1"/>
    <col min="26" max="26" width="41.5" style="8" customWidth="1"/>
    <col min="27" max="31" width="8.83203125" style="8"/>
    <col min="32" max="36" width="9.1640625" style="8" customWidth="1"/>
    <col min="37" max="16384" width="8.83203125" style="8"/>
  </cols>
  <sheetData>
    <row r="1" spans="1:17" s="29" customFormat="1" ht="14" customHeight="1" x14ac:dyDescent="0.2">
      <c r="B1" s="35"/>
      <c r="N1" s="87"/>
      <c r="O1" s="30"/>
    </row>
    <row r="2" spans="1:17" s="29" customFormat="1" ht="14" customHeight="1" x14ac:dyDescent="0.2">
      <c r="B2" s="54" t="s">
        <v>95</v>
      </c>
      <c r="C2"/>
      <c r="D2" s="64"/>
      <c r="E2" s="88"/>
      <c r="G2" s="30"/>
      <c r="H2" s="30"/>
      <c r="I2" s="30"/>
      <c r="J2" s="30"/>
      <c r="K2" s="30"/>
      <c r="L2" s="30"/>
      <c r="M2" s="30"/>
      <c r="N2" s="30"/>
      <c r="Q2" s="89" t="s">
        <v>0</v>
      </c>
    </row>
    <row r="3" spans="1:17" s="29" customFormat="1" ht="14" customHeight="1" thickBot="1" x14ac:dyDescent="0.25">
      <c r="B3"/>
      <c r="C3"/>
      <c r="D3" s="30"/>
      <c r="E3" s="90"/>
      <c r="O3" s="30"/>
    </row>
    <row r="4" spans="1:17" s="29" customFormat="1" ht="14" customHeight="1" x14ac:dyDescent="0.2">
      <c r="A4" s="29" t="s">
        <v>63</v>
      </c>
      <c r="B4" s="65" t="s">
        <v>96</v>
      </c>
      <c r="C4" s="159" t="s">
        <v>105</v>
      </c>
      <c r="D4" s="159" t="s">
        <v>88</v>
      </c>
      <c r="E4" s="159" t="s">
        <v>104</v>
      </c>
      <c r="F4" s="159" t="s">
        <v>89</v>
      </c>
      <c r="G4" s="159" t="s">
        <v>102</v>
      </c>
      <c r="H4" s="164"/>
      <c r="O4" s="30"/>
    </row>
    <row r="5" spans="1:17" s="29" customFormat="1" ht="14" customHeight="1" x14ac:dyDescent="0.2">
      <c r="B5" s="92" t="s">
        <v>1</v>
      </c>
      <c r="C5" s="190">
        <v>5000</v>
      </c>
      <c r="D5" s="190">
        <v>25000</v>
      </c>
      <c r="E5" s="204">
        <v>50000</v>
      </c>
      <c r="F5" s="30">
        <f ca="1">RAND()</f>
        <v>9.8722700626641235E-2</v>
      </c>
      <c r="G5" s="177">
        <f ca="1">ROUND(IF(F5&lt;(D5-C5)/(E5-C5), C5+(F5*(E5-C5)*(D5-C5))^0.5, E5-((1-F5)*(E5-C5)*(E5-D5))^0.5), 2)</f>
        <v>14426.05</v>
      </c>
      <c r="H5" s="164"/>
      <c r="K5" s="178"/>
      <c r="O5" s="30"/>
      <c r="P5" s="93">
        <f ca="1">G5</f>
        <v>14426.05</v>
      </c>
      <c r="Q5" s="29" t="s">
        <v>1</v>
      </c>
    </row>
    <row r="6" spans="1:17" s="29" customFormat="1" ht="14" customHeight="1" x14ac:dyDescent="0.2">
      <c r="B6" s="92" t="s">
        <v>2</v>
      </c>
      <c r="C6" s="191">
        <v>0.02</v>
      </c>
      <c r="D6" s="191">
        <v>0.03</v>
      </c>
      <c r="E6" s="191">
        <v>0.05</v>
      </c>
      <c r="F6" s="30">
        <f ca="1">RAND()</f>
        <v>0.53732405126198113</v>
      </c>
      <c r="G6" s="160">
        <f ca="1">ROUND(IF(F6&lt;(D6-C6)/(E6-C6), C6+(F6*(E6-C6)*(D6-C6))^0.5, E6-((1-F6)*(E6-C6)*(E6-D6))^0.5), 2)</f>
        <v>0.03</v>
      </c>
      <c r="H6" s="164"/>
      <c r="K6" s="179"/>
      <c r="O6" s="30"/>
      <c r="P6" s="94">
        <f ca="1">G6</f>
        <v>0.03</v>
      </c>
      <c r="Q6" s="29" t="s">
        <v>4</v>
      </c>
    </row>
    <row r="7" spans="1:17" s="29" customFormat="1" ht="14" customHeight="1" x14ac:dyDescent="0.2">
      <c r="B7" s="92" t="s">
        <v>5</v>
      </c>
      <c r="C7" s="192">
        <v>0.1</v>
      </c>
      <c r="D7" s="192">
        <v>0.2</v>
      </c>
      <c r="E7" s="205">
        <v>0.3</v>
      </c>
      <c r="F7" s="30">
        <f ca="1">RAND()</f>
        <v>0.74101000824783358</v>
      </c>
      <c r="G7" s="160">
        <f ca="1">ROUND(IF(F7&lt;(D7-C7)/(E7-C7), C7+(F7*(E7-C7)*(D7-C7))^0.5, E7-((1-F7)*(E7-C7)*(E7-D7))^0.5), 2)</f>
        <v>0.23</v>
      </c>
      <c r="H7" s="164"/>
      <c r="K7" s="180"/>
      <c r="O7" s="30"/>
      <c r="P7" s="95">
        <f ca="1">G7</f>
        <v>0.23</v>
      </c>
      <c r="Q7" s="29" t="s">
        <v>6</v>
      </c>
    </row>
    <row r="8" spans="1:17" s="29" customFormat="1" ht="14" customHeight="1" x14ac:dyDescent="0.2">
      <c r="B8" s="92" t="s">
        <v>77</v>
      </c>
      <c r="C8" s="193">
        <v>25000</v>
      </c>
      <c r="D8" s="193">
        <v>75000</v>
      </c>
      <c r="E8" s="206">
        <v>100000</v>
      </c>
      <c r="F8" s="30">
        <f ca="1">RAND()</f>
        <v>0.97116821965676436</v>
      </c>
      <c r="G8" s="161">
        <f ca="1">ROUND(IF(F8&lt;(D8-C8)/(E8-C8), C8+(F8*(E8-C8)*(D8-C8))^0.5, E8-((1-F8)*(E8-C8)*(E8-D8))^0.5), 2)</f>
        <v>92647.48</v>
      </c>
      <c r="H8" s="164"/>
      <c r="K8" s="181"/>
      <c r="O8" s="30"/>
      <c r="P8" s="93">
        <f ca="1">G8</f>
        <v>92647.48</v>
      </c>
      <c r="Q8" s="29" t="s">
        <v>7</v>
      </c>
    </row>
    <row r="9" spans="1:17" s="29" customFormat="1" ht="14" customHeight="1" x14ac:dyDescent="0.2">
      <c r="B9" s="92" t="s">
        <v>8</v>
      </c>
      <c r="C9" s="194"/>
      <c r="D9" s="194">
        <v>3</v>
      </c>
      <c r="E9" s="207"/>
      <c r="F9" s="30"/>
      <c r="G9" s="99"/>
      <c r="H9" s="164"/>
      <c r="K9" s="93"/>
      <c r="O9" s="30"/>
      <c r="P9" s="93">
        <f>D9</f>
        <v>3</v>
      </c>
      <c r="Q9" s="29" t="s">
        <v>9</v>
      </c>
    </row>
    <row r="10" spans="1:17" s="29" customFormat="1" ht="14" customHeight="1" x14ac:dyDescent="0.2">
      <c r="B10" s="92" t="s">
        <v>10</v>
      </c>
      <c r="C10" s="194"/>
      <c r="D10" s="194" t="s">
        <v>76</v>
      </c>
      <c r="E10" s="207"/>
      <c r="F10" s="30"/>
      <c r="G10" s="99"/>
      <c r="H10" s="164"/>
      <c r="K10" s="93"/>
      <c r="O10" s="30"/>
      <c r="P10" s="93"/>
    </row>
    <row r="11" spans="1:17" s="29" customFormat="1" ht="14" customHeight="1" x14ac:dyDescent="0.2">
      <c r="B11" s="67"/>
      <c r="C11" s="195"/>
      <c r="D11" s="195"/>
      <c r="E11" s="68"/>
      <c r="F11" s="30"/>
      <c r="G11" s="99"/>
      <c r="H11" s="164"/>
      <c r="K11" s="93"/>
      <c r="O11" s="30"/>
      <c r="P11" s="93"/>
    </row>
    <row r="12" spans="1:17" s="29" customFormat="1" ht="14" customHeight="1" x14ac:dyDescent="0.2">
      <c r="B12" s="67"/>
      <c r="C12" s="195"/>
      <c r="D12" s="195"/>
      <c r="E12" s="68"/>
      <c r="F12" s="30"/>
      <c r="G12" s="99"/>
      <c r="H12" s="164"/>
      <c r="K12" s="93"/>
      <c r="O12" s="30"/>
      <c r="P12" s="93"/>
    </row>
    <row r="13" spans="1:17" s="29" customFormat="1" ht="14" customHeight="1" x14ac:dyDescent="0.2">
      <c r="B13" s="69" t="s">
        <v>97</v>
      </c>
      <c r="C13" s="196"/>
      <c r="D13" s="196"/>
      <c r="E13" s="70"/>
      <c r="F13" s="185"/>
      <c r="G13" s="211"/>
      <c r="H13" s="164"/>
      <c r="O13" s="30"/>
      <c r="P13" s="93"/>
      <c r="Q13" s="98" t="s">
        <v>11</v>
      </c>
    </row>
    <row r="14" spans="1:17" s="29" customFormat="1" ht="14" customHeight="1" x14ac:dyDescent="0.2">
      <c r="B14" s="92" t="s">
        <v>12</v>
      </c>
      <c r="C14" s="194"/>
      <c r="D14" s="194">
        <f>IF(OR($D$10="y",OR($D$10="Y",OR($D$10="yes",OR($D$10="Yes",$D$10="YES")))),20,50)</f>
        <v>20</v>
      </c>
      <c r="E14" s="207"/>
      <c r="F14" s="30"/>
      <c r="G14" s="99"/>
      <c r="H14" s="164"/>
      <c r="K14" s="93"/>
      <c r="O14" s="30"/>
      <c r="P14" s="93">
        <f>D14</f>
        <v>20</v>
      </c>
      <c r="Q14" s="29" t="s">
        <v>13</v>
      </c>
    </row>
    <row r="15" spans="1:17" s="29" customFormat="1" ht="14" customHeight="1" x14ac:dyDescent="0.2">
      <c r="B15" s="92" t="s">
        <v>14</v>
      </c>
      <c r="C15" s="194"/>
      <c r="D15" s="194">
        <f>IF(OR($D$10="y",OR($D$10="Y",OR($D$10="yes",OR($D$10="Yes",$D$10="YES")))),$D$5*0.0013,200)</f>
        <v>32.5</v>
      </c>
      <c r="E15" s="207"/>
      <c r="F15" s="30"/>
      <c r="G15" s="99"/>
      <c r="H15" s="164"/>
      <c r="K15" s="93"/>
      <c r="O15" s="30"/>
      <c r="P15" s="93">
        <f>D15</f>
        <v>32.5</v>
      </c>
      <c r="Q15" s="29" t="s">
        <v>15</v>
      </c>
    </row>
    <row r="16" spans="1:17" s="29" customFormat="1" ht="14" customHeight="1" x14ac:dyDescent="0.2">
      <c r="B16" s="92" t="s">
        <v>16</v>
      </c>
      <c r="C16" s="194"/>
      <c r="D16" s="194">
        <f>IF(OR($D$10="y",OR($D$10="Y",OR($D$10="yes",OR($D$10="Yes",$D$10="YES")))),0,2000)</f>
        <v>0</v>
      </c>
      <c r="E16" s="207"/>
      <c r="F16" s="30"/>
      <c r="G16" s="99"/>
      <c r="H16" s="164"/>
      <c r="K16" s="93"/>
      <c r="O16" s="30"/>
      <c r="P16" s="93">
        <f>D16</f>
        <v>0</v>
      </c>
      <c r="Q16" s="29" t="s">
        <v>17</v>
      </c>
    </row>
    <row r="17" spans="2:17" s="29" customFormat="1" ht="14" customHeight="1" x14ac:dyDescent="0.2">
      <c r="B17" s="67"/>
      <c r="C17" s="197"/>
      <c r="D17" s="197"/>
      <c r="E17" s="71"/>
      <c r="F17" s="30"/>
      <c r="G17" s="99"/>
      <c r="H17" s="164"/>
      <c r="O17" s="30"/>
      <c r="P17" s="93"/>
    </row>
    <row r="18" spans="2:17" s="29" customFormat="1" ht="14" customHeight="1" x14ac:dyDescent="0.2">
      <c r="B18" s="67"/>
      <c r="C18" s="197"/>
      <c r="D18" s="197"/>
      <c r="E18" s="71"/>
      <c r="F18" s="30"/>
      <c r="G18" s="99"/>
      <c r="H18" s="164"/>
      <c r="O18" s="30"/>
      <c r="P18" s="93"/>
    </row>
    <row r="19" spans="2:17" s="29" customFormat="1" ht="14" customHeight="1" x14ac:dyDescent="0.2">
      <c r="B19" s="69" t="s">
        <v>98</v>
      </c>
      <c r="C19" s="198"/>
      <c r="D19" s="198"/>
      <c r="E19" s="72"/>
      <c r="F19" s="185"/>
      <c r="G19" s="211"/>
      <c r="H19" s="164"/>
      <c r="O19" s="30"/>
      <c r="P19" s="93"/>
      <c r="Q19" s="98" t="s">
        <v>18</v>
      </c>
    </row>
    <row r="20" spans="2:17" s="29" customFormat="1" ht="14" customHeight="1" x14ac:dyDescent="0.2">
      <c r="B20" s="92" t="s">
        <v>19</v>
      </c>
      <c r="C20" s="194"/>
      <c r="D20" s="194">
        <v>1</v>
      </c>
      <c r="E20" s="207"/>
      <c r="F20" s="30"/>
      <c r="G20" s="99"/>
      <c r="H20" s="164"/>
      <c r="K20" s="93"/>
      <c r="O20" s="30"/>
      <c r="P20" s="93">
        <f>D20</f>
        <v>1</v>
      </c>
      <c r="Q20" s="29" t="s">
        <v>19</v>
      </c>
    </row>
    <row r="21" spans="2:17" s="29" customFormat="1" ht="14" customHeight="1" x14ac:dyDescent="0.2">
      <c r="B21" s="92" t="s">
        <v>12</v>
      </c>
      <c r="C21" s="194"/>
      <c r="D21" s="194">
        <v>1</v>
      </c>
      <c r="E21" s="207"/>
      <c r="F21" s="30"/>
      <c r="G21" s="99"/>
      <c r="H21" s="164"/>
      <c r="K21" s="93"/>
      <c r="O21" s="30"/>
      <c r="P21" s="93">
        <f>D21</f>
        <v>1</v>
      </c>
      <c r="Q21" s="29" t="s">
        <v>12</v>
      </c>
    </row>
    <row r="22" spans="2:17" s="29" customFormat="1" ht="14" customHeight="1" x14ac:dyDescent="0.2">
      <c r="B22" s="92" t="s">
        <v>14</v>
      </c>
      <c r="C22" s="194"/>
      <c r="D22" s="194">
        <v>2</v>
      </c>
      <c r="E22" s="207"/>
      <c r="F22" s="30"/>
      <c r="G22" s="99"/>
      <c r="H22" s="164"/>
      <c r="K22" s="93"/>
      <c r="O22" s="30"/>
      <c r="P22" s="93">
        <f>D22</f>
        <v>2</v>
      </c>
      <c r="Q22" s="29" t="s">
        <v>14</v>
      </c>
    </row>
    <row r="23" spans="2:17" s="29" customFormat="1" ht="14" customHeight="1" x14ac:dyDescent="0.2">
      <c r="B23" s="92" t="s">
        <v>16</v>
      </c>
      <c r="C23" s="194"/>
      <c r="D23" s="194">
        <f>IF(OR($D$10="y",OR($D$10="Y",OR($D$10="yes",OR($D$10="Yes",$D$10="YES")))),0,3)</f>
        <v>0</v>
      </c>
      <c r="E23" s="207"/>
      <c r="F23" s="30"/>
      <c r="G23" s="99"/>
      <c r="H23" s="164"/>
      <c r="K23" s="93"/>
      <c r="O23" s="30"/>
      <c r="P23" s="93">
        <f>D23</f>
        <v>0</v>
      </c>
      <c r="Q23" s="29" t="s">
        <v>16</v>
      </c>
    </row>
    <row r="24" spans="2:17" s="29" customFormat="1" ht="14" customHeight="1" x14ac:dyDescent="0.2">
      <c r="B24" s="92" t="s">
        <v>20</v>
      </c>
      <c r="C24" s="194"/>
      <c r="D24" s="194">
        <f>IF(OR($D$10="y",OR($D$10="Y",OR($D$10="yes",OR($D$10="Yes",$D$10="YES")))),1,2)</f>
        <v>1</v>
      </c>
      <c r="E24" s="207"/>
      <c r="F24" s="30"/>
      <c r="G24" s="99"/>
      <c r="H24" s="165"/>
      <c r="I24" s="30"/>
      <c r="K24" s="93"/>
      <c r="O24" s="30"/>
      <c r="P24" s="93">
        <f>D24</f>
        <v>1</v>
      </c>
      <c r="Q24" s="29" t="s">
        <v>20</v>
      </c>
    </row>
    <row r="25" spans="2:17" s="29" customFormat="1" ht="14" customHeight="1" x14ac:dyDescent="0.2">
      <c r="B25" s="67"/>
      <c r="C25" s="199"/>
      <c r="D25" s="199">
        <f>SUM(D20:D24)</f>
        <v>5</v>
      </c>
      <c r="E25" s="73"/>
      <c r="F25" s="30"/>
      <c r="G25" s="99"/>
      <c r="H25" s="165"/>
      <c r="I25" s="30"/>
      <c r="K25" s="93"/>
      <c r="O25" s="30"/>
      <c r="P25" s="93"/>
    </row>
    <row r="26" spans="2:17" s="29" customFormat="1" ht="14" customHeight="1" x14ac:dyDescent="0.2">
      <c r="B26" s="67"/>
      <c r="C26" s="11"/>
      <c r="D26" s="11"/>
      <c r="E26" s="74"/>
      <c r="F26" s="30"/>
      <c r="G26" s="99"/>
      <c r="H26" s="164"/>
      <c r="O26" s="30"/>
      <c r="P26" s="93">
        <f>D25</f>
        <v>5</v>
      </c>
    </row>
    <row r="27" spans="2:17" s="29" customFormat="1" ht="14" customHeight="1" x14ac:dyDescent="0.2">
      <c r="B27" s="69" t="s">
        <v>99</v>
      </c>
      <c r="C27" s="198"/>
      <c r="D27" s="198"/>
      <c r="E27" s="72"/>
      <c r="F27" s="185"/>
      <c r="G27" s="211"/>
      <c r="H27" s="164"/>
      <c r="O27" s="30"/>
    </row>
    <row r="28" spans="2:17" s="29" customFormat="1" ht="14" customHeight="1" x14ac:dyDescent="0.2">
      <c r="B28" s="114" t="s">
        <v>75</v>
      </c>
      <c r="C28" s="200"/>
      <c r="D28" s="200">
        <v>1</v>
      </c>
      <c r="E28" s="208"/>
      <c r="F28" s="30"/>
      <c r="G28" s="99"/>
      <c r="H28" s="164"/>
      <c r="K28" s="182"/>
      <c r="O28" s="30"/>
    </row>
    <row r="29" spans="2:17" s="29" customFormat="1" ht="14" customHeight="1" x14ac:dyDescent="0.2">
      <c r="B29" s="100" t="s">
        <v>71</v>
      </c>
      <c r="C29" s="200"/>
      <c r="D29" s="200">
        <v>0.71</v>
      </c>
      <c r="E29" s="208"/>
      <c r="F29" s="30"/>
      <c r="G29" s="99"/>
      <c r="H29" s="164"/>
      <c r="K29" s="182"/>
      <c r="O29" s="30"/>
    </row>
    <row r="30" spans="2:17" s="29" customFormat="1" ht="14" customHeight="1" x14ac:dyDescent="0.2">
      <c r="B30" s="100" t="s">
        <v>72</v>
      </c>
      <c r="C30" s="200"/>
      <c r="D30" s="200">
        <v>0.45</v>
      </c>
      <c r="E30" s="208"/>
      <c r="F30" s="30"/>
      <c r="G30" s="99"/>
      <c r="H30" s="164"/>
      <c r="K30" s="182"/>
      <c r="O30" s="30"/>
    </row>
    <row r="31" spans="2:17" s="29" customFormat="1" ht="14" customHeight="1" x14ac:dyDescent="0.2">
      <c r="B31" s="100" t="s">
        <v>73</v>
      </c>
      <c r="C31" s="200"/>
      <c r="D31" s="200">
        <v>0.64</v>
      </c>
      <c r="E31" s="208"/>
      <c r="F31" s="30"/>
      <c r="G31" s="99"/>
      <c r="H31" s="164"/>
      <c r="K31" s="182"/>
      <c r="O31" s="30"/>
    </row>
    <row r="32" spans="2:17" s="29" customFormat="1" ht="14" customHeight="1" x14ac:dyDescent="0.2">
      <c r="B32" s="100" t="s">
        <v>74</v>
      </c>
      <c r="C32" s="200"/>
      <c r="D32" s="200">
        <v>0.93</v>
      </c>
      <c r="E32" s="208"/>
      <c r="F32" s="30"/>
      <c r="G32" s="99"/>
      <c r="H32" s="164"/>
      <c r="K32" s="182"/>
      <c r="O32" s="30"/>
    </row>
    <row r="33" spans="2:17" s="29" customFormat="1" ht="14" customHeight="1" x14ac:dyDescent="0.2">
      <c r="B33" s="67"/>
      <c r="C33" s="201"/>
      <c r="D33" s="201"/>
      <c r="E33" s="76"/>
      <c r="F33" s="30"/>
      <c r="G33" s="99"/>
      <c r="H33" s="164"/>
      <c r="O33" s="30"/>
    </row>
    <row r="34" spans="2:17" s="29" customFormat="1" ht="14" customHeight="1" x14ac:dyDescent="0.2">
      <c r="B34" s="103"/>
      <c r="C34" s="30"/>
      <c r="D34" s="30"/>
      <c r="E34" s="99"/>
      <c r="F34" s="30"/>
      <c r="G34" s="99"/>
      <c r="H34" s="164"/>
      <c r="O34" s="30"/>
      <c r="Q34" s="98" t="s">
        <v>23</v>
      </c>
    </row>
    <row r="35" spans="2:17" s="29" customFormat="1" ht="14" customHeight="1" x14ac:dyDescent="0.2">
      <c r="B35" s="69" t="s">
        <v>100</v>
      </c>
      <c r="C35" s="198"/>
      <c r="D35" s="198"/>
      <c r="E35" s="72"/>
      <c r="F35" s="185"/>
      <c r="G35" s="211"/>
      <c r="H35" s="164"/>
      <c r="O35" s="30"/>
      <c r="P35" s="93">
        <f>P20</f>
        <v>1</v>
      </c>
      <c r="Q35" s="29" t="s">
        <v>25</v>
      </c>
    </row>
    <row r="36" spans="2:17" s="29" customFormat="1" ht="14" customHeight="1" x14ac:dyDescent="0.2">
      <c r="B36" s="92" t="s">
        <v>24</v>
      </c>
      <c r="C36" s="193"/>
      <c r="D36" s="193">
        <v>100000</v>
      </c>
      <c r="E36" s="206"/>
      <c r="F36" s="30"/>
      <c r="G36" s="99"/>
      <c r="H36" s="164"/>
      <c r="K36" s="181"/>
      <c r="O36" s="30"/>
      <c r="P36" s="101">
        <f>P35+P21</f>
        <v>2</v>
      </c>
      <c r="Q36" s="29" t="s">
        <v>26</v>
      </c>
    </row>
    <row r="37" spans="2:17" s="29" customFormat="1" ht="14" customHeight="1" x14ac:dyDescent="0.2">
      <c r="B37" s="92" t="s">
        <v>79</v>
      </c>
      <c r="C37" s="214">
        <f>D37*(1-50%)</f>
        <v>10000000</v>
      </c>
      <c r="D37" s="214">
        <f>IF($D$20=0,0,20000000)</f>
        <v>20000000</v>
      </c>
      <c r="E37" s="215">
        <f>D37*(1+50%)</f>
        <v>30000000</v>
      </c>
      <c r="F37" s="30">
        <f ca="1">RAND()</f>
        <v>0.72275636249566166</v>
      </c>
      <c r="G37" s="216">
        <f ca="1">ROUND(IF(F37&lt;(D37-C37)/(E37-C37), C37+(F37*(E37-C37)*(D37-C37))^0.5, E37-((1-F37)*(E37-C37)*(E37-D37))^0.5), 2)</f>
        <v>22553609.77</v>
      </c>
      <c r="H37" s="164"/>
      <c r="K37" s="181"/>
      <c r="O37" s="30"/>
      <c r="P37" s="93">
        <f>P36+P22</f>
        <v>4</v>
      </c>
      <c r="Q37" s="29" t="s">
        <v>28</v>
      </c>
    </row>
    <row r="38" spans="2:17" s="29" customFormat="1" ht="14" customHeight="1" x14ac:dyDescent="0.2">
      <c r="B38" s="92" t="s">
        <v>27</v>
      </c>
      <c r="C38" s="214">
        <f>D38*(1-50%)</f>
        <v>25000</v>
      </c>
      <c r="D38" s="193">
        <v>50000</v>
      </c>
      <c r="E38" s="215">
        <f t="shared" ref="E38:E39" si="0">D38*(1+50%)</f>
        <v>75000</v>
      </c>
      <c r="F38" s="30">
        <f ca="1">RAND()</f>
        <v>0.16283972484727949</v>
      </c>
      <c r="G38" s="161">
        <f ca="1">ROUND(IF(F38&lt;(D38-C38)/(E38-C38), C38+(F38*(E38-C38)*(D38-C38))^0.5, E38-((1-F38)*(E38-C38)*(E38-D38))^0.5), 2)</f>
        <v>39267.08</v>
      </c>
      <c r="H38" s="164"/>
      <c r="K38" s="181"/>
      <c r="O38" s="30"/>
      <c r="P38" s="93">
        <f>P37+P23</f>
        <v>4</v>
      </c>
      <c r="Q38" s="29" t="s">
        <v>30</v>
      </c>
    </row>
    <row r="39" spans="2:17" s="29" customFormat="1" ht="14" customHeight="1" x14ac:dyDescent="0.2">
      <c r="B39" s="92" t="s">
        <v>29</v>
      </c>
      <c r="C39" s="214">
        <f>D39*(1-50%)</f>
        <v>50000</v>
      </c>
      <c r="D39" s="193">
        <v>100000</v>
      </c>
      <c r="E39" s="215">
        <f t="shared" si="0"/>
        <v>150000</v>
      </c>
      <c r="F39" s="30">
        <f ca="1">RAND()</f>
        <v>0.29068714759857051</v>
      </c>
      <c r="G39" s="161">
        <f ca="1">ROUND(IF(F39&lt;(D39-C39)/(E39-C39), C39+(F39*(E39-C39)*(D39-C39))^0.5, E39-((1-F39)*(E39-C39)*(E39-D39))^0.5), 2)</f>
        <v>88123.95</v>
      </c>
      <c r="H39" s="164"/>
      <c r="K39" s="181"/>
      <c r="O39" s="30"/>
      <c r="P39" s="93">
        <f>P38+P24</f>
        <v>5</v>
      </c>
      <c r="Q39" s="29" t="s">
        <v>32</v>
      </c>
    </row>
    <row r="40" spans="2:17" s="29" customFormat="1" ht="14" customHeight="1" x14ac:dyDescent="0.2">
      <c r="B40" s="92" t="s">
        <v>31</v>
      </c>
      <c r="C40" s="193"/>
      <c r="D40" s="193">
        <v>100000</v>
      </c>
      <c r="E40" s="206"/>
      <c r="F40" s="30"/>
      <c r="G40" s="161"/>
      <c r="H40" s="164"/>
      <c r="K40" s="181"/>
      <c r="O40" s="30"/>
      <c r="P40" s="93">
        <f>P39+11</f>
        <v>16</v>
      </c>
      <c r="Q40" s="29" t="s">
        <v>34</v>
      </c>
    </row>
    <row r="41" spans="2:17" s="29" customFormat="1" ht="14" customHeight="1" x14ac:dyDescent="0.2">
      <c r="B41" s="92" t="s">
        <v>33</v>
      </c>
      <c r="C41" s="193"/>
      <c r="D41" s="193">
        <v>1300000</v>
      </c>
      <c r="E41" s="206"/>
      <c r="F41" s="30"/>
      <c r="G41" s="161"/>
      <c r="H41" s="164"/>
      <c r="K41" s="181"/>
      <c r="O41" s="30"/>
    </row>
    <row r="42" spans="2:17" s="29" customFormat="1" ht="14" customHeight="1" x14ac:dyDescent="0.2">
      <c r="B42" s="92" t="s">
        <v>35</v>
      </c>
      <c r="C42" s="193">
        <f>D42*(1-50%)</f>
        <v>1250000</v>
      </c>
      <c r="D42" s="193">
        <v>2500000</v>
      </c>
      <c r="E42" s="206">
        <f>D42*(1+50%)</f>
        <v>3750000</v>
      </c>
      <c r="F42" s="30">
        <f ca="1">RAND()</f>
        <v>0.5833321693050707</v>
      </c>
      <c r="G42" s="161">
        <f ca="1">ROUND(IF(F42&lt;(D42-C42)/(E42-C42), C42+(F42*(E42-C42)*(D42-C42))^0.5, E42-((1-F42)*(E42-C42)*(E42-D42))^0.5), 2)</f>
        <v>2608909.7400000002</v>
      </c>
      <c r="H42" s="164"/>
      <c r="K42" s="181"/>
      <c r="O42" s="30"/>
    </row>
    <row r="43" spans="2:17" s="29" customFormat="1" ht="14" customHeight="1" x14ac:dyDescent="0.2">
      <c r="B43" s="92" t="s">
        <v>36</v>
      </c>
      <c r="C43" s="193">
        <f>D43*(1-50%)</f>
        <v>2500000</v>
      </c>
      <c r="D43" s="193">
        <v>5000000</v>
      </c>
      <c r="E43" s="206">
        <f>D43*(1+50%)</f>
        <v>7500000</v>
      </c>
      <c r="F43" s="188">
        <v>0.64569284599999999</v>
      </c>
      <c r="G43" s="161">
        <f>ROUND(IF(F43&lt;(D43-C43)/(E43-C43), C43+(F43*(E43-C43)*(D43-C43))^0.5, E43-((1-F43)*(E43-C43)*(E43-D43))^0.5), 2)</f>
        <v>5395519.2000000002</v>
      </c>
      <c r="H43" s="164"/>
      <c r="K43" s="181"/>
      <c r="O43" s="30"/>
    </row>
    <row r="44" spans="2:17" s="29" customFormat="1" ht="14" customHeight="1" x14ac:dyDescent="0.2">
      <c r="B44" s="92" t="s">
        <v>37</v>
      </c>
      <c r="C44" s="193"/>
      <c r="D44" s="193">
        <v>1500000</v>
      </c>
      <c r="E44" s="206"/>
      <c r="F44" s="30"/>
      <c r="G44" s="161"/>
      <c r="H44" s="164"/>
      <c r="K44" s="181"/>
      <c r="O44" s="30"/>
    </row>
    <row r="45" spans="2:17" s="29" customFormat="1" ht="14" customHeight="1" x14ac:dyDescent="0.2">
      <c r="B45" s="92" t="s">
        <v>38</v>
      </c>
      <c r="C45" s="202">
        <v>0.3</v>
      </c>
      <c r="D45" s="202">
        <v>0.4</v>
      </c>
      <c r="E45" s="209">
        <f>D45*(1+50%)</f>
        <v>0.60000000000000009</v>
      </c>
      <c r="F45" s="30">
        <f ca="1">RAND()</f>
        <v>0.2924979772320937</v>
      </c>
      <c r="G45" s="162">
        <f ca="1">ROUND(IF(F45&lt;(D45-C45)/(E45-C45), C45+(F45*(E45-C45)*(D45-C45))^0.5, E45-((1-F45)*(E45-C45)*(E45-D45))^0.5), 2)</f>
        <v>0.39</v>
      </c>
      <c r="H45" s="164"/>
      <c r="K45" s="182"/>
      <c r="O45" s="30"/>
    </row>
    <row r="46" spans="2:17" s="29" customFormat="1" ht="14" customHeight="1" x14ac:dyDescent="0.2">
      <c r="B46" s="67"/>
      <c r="C46" s="197"/>
      <c r="D46" s="197"/>
      <c r="E46" s="71"/>
      <c r="F46" s="30"/>
      <c r="G46" s="99"/>
      <c r="H46" s="164"/>
      <c r="O46" s="30"/>
    </row>
    <row r="47" spans="2:17" s="29" customFormat="1" ht="14" customHeight="1" x14ac:dyDescent="0.2">
      <c r="B47" s="67"/>
      <c r="C47" s="197"/>
      <c r="D47" s="197"/>
      <c r="E47" s="71"/>
      <c r="F47" s="30"/>
      <c r="G47" s="99"/>
      <c r="H47" s="164"/>
      <c r="O47" s="30"/>
    </row>
    <row r="48" spans="2:17" s="29" customFormat="1" ht="14" customHeight="1" x14ac:dyDescent="0.2">
      <c r="B48" s="69" t="s">
        <v>101</v>
      </c>
      <c r="C48" s="198"/>
      <c r="D48" s="198"/>
      <c r="E48" s="72"/>
      <c r="F48" s="185"/>
      <c r="G48" s="211"/>
      <c r="H48" s="164"/>
      <c r="O48" s="30"/>
    </row>
    <row r="49" spans="1:26" s="29" customFormat="1" ht="14" customHeight="1" x14ac:dyDescent="0.2">
      <c r="B49" s="92" t="s">
        <v>39</v>
      </c>
      <c r="C49" s="192"/>
      <c r="D49" s="192">
        <v>0</v>
      </c>
      <c r="E49" s="205"/>
      <c r="F49" s="30"/>
      <c r="G49" s="99"/>
      <c r="H49" s="164"/>
      <c r="K49" s="180"/>
      <c r="O49" s="30"/>
    </row>
    <row r="50" spans="1:26" s="29" customFormat="1" ht="14" customHeight="1" x14ac:dyDescent="0.2">
      <c r="B50" s="92" t="s">
        <v>127</v>
      </c>
      <c r="C50" s="192"/>
      <c r="D50" s="192">
        <v>0.25</v>
      </c>
      <c r="E50" s="205"/>
      <c r="F50" s="30"/>
      <c r="G50" s="99"/>
      <c r="H50" s="164"/>
      <c r="K50" s="180"/>
      <c r="O50" s="30"/>
    </row>
    <row r="51" spans="1:26" s="29" customFormat="1" ht="14" customHeight="1" thickBot="1" x14ac:dyDescent="0.25">
      <c r="A51" s="29" t="s">
        <v>63</v>
      </c>
      <c r="B51" s="102" t="s">
        <v>40</v>
      </c>
      <c r="C51" s="203">
        <v>0.2</v>
      </c>
      <c r="D51" s="203">
        <v>0.25</v>
      </c>
      <c r="E51" s="210">
        <v>0.4</v>
      </c>
      <c r="F51" s="189">
        <f ca="1">RAND()</f>
        <v>0.33702667306112244</v>
      </c>
      <c r="G51" s="163">
        <f ca="1">ROUND(IF(F51&lt;(D51-C51)/(E51-C51), C51+(F51*(E51-C51)*(D51-C51))^0.5, E51-((1-F51)*(E51-C51)*(E51-D51))^0.5), 2)</f>
        <v>0.26</v>
      </c>
      <c r="H51" s="164"/>
      <c r="K51" s="182"/>
      <c r="N51" s="87"/>
      <c r="O51" s="30"/>
    </row>
    <row r="52" spans="1:26" s="29" customFormat="1" ht="14" customHeight="1" x14ac:dyDescent="0.2">
      <c r="B52" s="35"/>
      <c r="N52" s="87"/>
      <c r="O52" s="30"/>
    </row>
    <row r="53" spans="1:26" ht="14" customHeight="1" x14ac:dyDescent="0.2">
      <c r="B53" s="260"/>
      <c r="C53" s="259"/>
      <c r="N53" s="10"/>
      <c r="O53" s="11"/>
    </row>
    <row r="54" spans="1:26" ht="14" customHeight="1" x14ac:dyDescent="0.2">
      <c r="B54" s="35"/>
      <c r="N54" s="10"/>
      <c r="O54" s="11"/>
    </row>
    <row r="55" spans="1:26" ht="14" customHeight="1" x14ac:dyDescent="0.2">
      <c r="B55" s="35"/>
      <c r="N55" s="10"/>
      <c r="O55" s="11"/>
    </row>
    <row r="56" spans="1:26" ht="14" customHeight="1" x14ac:dyDescent="0.2">
      <c r="B56" s="35"/>
      <c r="N56" s="10"/>
      <c r="O56" s="11"/>
    </row>
    <row r="57" spans="1:26" ht="14" customHeight="1" x14ac:dyDescent="0.2">
      <c r="B57" s="36"/>
      <c r="C57" s="11"/>
      <c r="D57" s="11"/>
      <c r="E57" s="11"/>
      <c r="F57" s="11"/>
      <c r="O57" s="11"/>
    </row>
    <row r="58" spans="1:26" ht="14" customHeight="1" x14ac:dyDescent="0.2">
      <c r="C58" s="24"/>
      <c r="X58" s="43" t="s">
        <v>46</v>
      </c>
      <c r="Y58" s="25"/>
    </row>
    <row r="59" spans="1:26" s="158" customFormat="1" ht="16" x14ac:dyDescent="0.15">
      <c r="A59" s="158" t="s">
        <v>63</v>
      </c>
      <c r="B59" s="5" t="s">
        <v>69</v>
      </c>
      <c r="C59" s="7"/>
      <c r="D59" s="7">
        <v>1</v>
      </c>
      <c r="E59" s="7">
        <v>2</v>
      </c>
      <c r="F59" s="7">
        <v>3</v>
      </c>
      <c r="G59" s="7">
        <v>4</v>
      </c>
      <c r="H59" s="7">
        <v>5</v>
      </c>
      <c r="I59" s="7">
        <v>6</v>
      </c>
      <c r="J59" s="7">
        <v>7</v>
      </c>
      <c r="K59" s="7">
        <v>8</v>
      </c>
      <c r="L59" s="7">
        <v>9</v>
      </c>
      <c r="M59" s="7">
        <v>10</v>
      </c>
      <c r="N59" s="7">
        <v>11</v>
      </c>
      <c r="O59" s="7">
        <v>12</v>
      </c>
      <c r="P59" s="7">
        <v>13</v>
      </c>
      <c r="Q59" s="7">
        <v>14</v>
      </c>
      <c r="R59" s="7">
        <v>15</v>
      </c>
      <c r="S59" s="7">
        <v>16</v>
      </c>
      <c r="T59" s="7">
        <v>17</v>
      </c>
      <c r="U59" s="7">
        <v>18</v>
      </c>
      <c r="V59" s="7">
        <v>19</v>
      </c>
      <c r="W59" s="7">
        <v>20</v>
      </c>
      <c r="X59" s="56" t="s">
        <v>47</v>
      </c>
      <c r="Z59" s="166"/>
    </row>
    <row r="60" spans="1:26" ht="14" hidden="1" customHeight="1" outlineLevel="1" x14ac:dyDescent="0.2">
      <c r="B60" s="115"/>
      <c r="C60" s="116"/>
      <c r="D60" s="117" t="str">
        <f>IF(D59&gt;='Monte Carlo Simulation'!$P$40,0,IF(D59&gt;'Monte Carlo Simulation'!$P$39,"Revenue",IF(D59&gt;'Monte Carlo Simulation'!$P$38,"FDA",IF(D59&gt;'Monte Carlo Simulation'!$P$37,"Phase 3",IF(D59&gt;'Monte Carlo Simulation'!$P$36,"Phase 2",IF(D59&gt;'Monte Carlo Simulation'!$P$35,"Phase 1","Preclinical"))))))</f>
        <v>Preclinical</v>
      </c>
      <c r="E60" s="117" t="str">
        <f>IF(E59&gt;='Monte Carlo Simulation'!$P$40,0,IF(E59&gt;'Monte Carlo Simulation'!$P$39,"Revenue",IF(E59&gt;'Monte Carlo Simulation'!$P$38,"FDA",IF(E59&gt;'Monte Carlo Simulation'!$P$37,"Phase 3",IF(E59&gt;'Monte Carlo Simulation'!$P$36,"Phase 2",IF(E59&gt;'Monte Carlo Simulation'!$P$35,"Phase 1","Preclinical"))))))</f>
        <v>Phase 1</v>
      </c>
      <c r="F60" s="117" t="str">
        <f>IF(F59&gt;='Monte Carlo Simulation'!$P$40,0,IF(F59&gt;'Monte Carlo Simulation'!$P$39,"Revenue",IF(F59&gt;'Monte Carlo Simulation'!$P$38,"FDA",IF(F59&gt;'Monte Carlo Simulation'!$P$37,"Phase 3",IF(F59&gt;'Monte Carlo Simulation'!$P$36,"Phase 2",IF(F59&gt;'Monte Carlo Simulation'!$P$35,"Phase 1","Preclinical"))))))</f>
        <v>Phase 2</v>
      </c>
      <c r="G60" s="117" t="str">
        <f>IF(G59&gt;='Monte Carlo Simulation'!$P$40,0,IF(G59&gt;'Monte Carlo Simulation'!$P$39,"Revenue",IF(G59&gt;'Monte Carlo Simulation'!$P$38,"FDA",IF(G59&gt;'Monte Carlo Simulation'!$P$37,"Phase 3",IF(G59&gt;'Monte Carlo Simulation'!$P$36,"Phase 2",IF(G59&gt;'Monte Carlo Simulation'!$P$35,"Phase 1","Preclinical"))))))</f>
        <v>Phase 2</v>
      </c>
      <c r="H60" s="117" t="str">
        <f>IF(H59&gt;='Monte Carlo Simulation'!$P$40,0,IF(H59&gt;'Monte Carlo Simulation'!$P$39,"Revenue",IF(H59&gt;'Monte Carlo Simulation'!$P$38,"FDA",IF(H59&gt;'Monte Carlo Simulation'!$P$37,"Phase 3",IF(H59&gt;'Monte Carlo Simulation'!$P$36,"Phase 2",IF(H59&gt;'Monte Carlo Simulation'!$P$35,"Phase 1","Preclinical"))))))</f>
        <v>FDA</v>
      </c>
      <c r="I60" s="117" t="str">
        <f>IF(I59&gt;='Monte Carlo Simulation'!$P$40,0,IF(I59&gt;'Monte Carlo Simulation'!$P$39,"Revenue",IF(I59&gt;'Monte Carlo Simulation'!$P$38,"FDA",IF(I59&gt;'Monte Carlo Simulation'!$P$37,"Phase 3",IF(I59&gt;'Monte Carlo Simulation'!$P$36,"Phase 2",IF(I59&gt;'Monte Carlo Simulation'!$P$35,"Phase 1","Preclinical"))))))</f>
        <v>Revenue</v>
      </c>
      <c r="J60" s="117" t="str">
        <f>IF(J59&gt;='Monte Carlo Simulation'!$P$40,0,IF(J59&gt;'Monte Carlo Simulation'!$P$39,"Revenue",IF(J59&gt;'Monte Carlo Simulation'!$P$38,"FDA",IF(J59&gt;'Monte Carlo Simulation'!$P$37,"Phase 3",IF(J59&gt;'Monte Carlo Simulation'!$P$36,"Phase 2",IF(J59&gt;'Monte Carlo Simulation'!$P$35,"Phase 1","Preclinical"))))))</f>
        <v>Revenue</v>
      </c>
      <c r="K60" s="117" t="str">
        <f>IF(K59&gt;='Monte Carlo Simulation'!$P$40,0,IF(K59&gt;'Monte Carlo Simulation'!$P$39,"Revenue",IF(K59&gt;'Monte Carlo Simulation'!$P$38,"FDA",IF(K59&gt;'Monte Carlo Simulation'!$P$37,"Phase 3",IF(K59&gt;'Monte Carlo Simulation'!$P$36,"Phase 2",IF(K59&gt;'Monte Carlo Simulation'!$P$35,"Phase 1","Preclinical"))))))</f>
        <v>Revenue</v>
      </c>
      <c r="L60" s="117" t="str">
        <f>IF(L59&gt;='Monte Carlo Simulation'!$P$40,0,IF(L59&gt;'Monte Carlo Simulation'!$P$39,"Revenue",IF(L59&gt;'Monte Carlo Simulation'!$P$38,"FDA",IF(L59&gt;'Monte Carlo Simulation'!$P$37,"Phase 3",IF(L59&gt;'Monte Carlo Simulation'!$P$36,"Phase 2",IF(L59&gt;'Monte Carlo Simulation'!$P$35,"Phase 1","Preclinical"))))))</f>
        <v>Revenue</v>
      </c>
      <c r="M60" s="117" t="str">
        <f>IF(M59&gt;='Monte Carlo Simulation'!$P$40,0,IF(M59&gt;'Monte Carlo Simulation'!$P$39,"Revenue",IF(M59&gt;'Monte Carlo Simulation'!$P$38,"FDA",IF(M59&gt;'Monte Carlo Simulation'!$P$37,"Phase 3",IF(M59&gt;'Monte Carlo Simulation'!$P$36,"Phase 2",IF(M59&gt;'Monte Carlo Simulation'!$P$35,"Phase 1","Preclinical"))))))</f>
        <v>Revenue</v>
      </c>
      <c r="N60" s="117" t="str">
        <f>IF(N59&gt;='Monte Carlo Simulation'!$P$40,0,IF(N59&gt;'Monte Carlo Simulation'!$P$39,"Revenue",IF(N59&gt;'Monte Carlo Simulation'!$P$38,"FDA",IF(N59&gt;'Monte Carlo Simulation'!$P$37,"Phase 3",IF(N59&gt;'Monte Carlo Simulation'!$P$36,"Phase 2",IF(N59&gt;'Monte Carlo Simulation'!$P$35,"Phase 1","Preclinical"))))))</f>
        <v>Revenue</v>
      </c>
      <c r="O60" s="117" t="str">
        <f>IF(O59&gt;='Monte Carlo Simulation'!$P$40,0,IF(O59&gt;'Monte Carlo Simulation'!$P$39,"Revenue",IF(O59&gt;'Monte Carlo Simulation'!$P$38,"FDA",IF(O59&gt;'Monte Carlo Simulation'!$P$37,"Phase 3",IF(O59&gt;'Monte Carlo Simulation'!$P$36,"Phase 2",IF(O59&gt;'Monte Carlo Simulation'!$P$35,"Phase 1","Preclinical"))))))</f>
        <v>Revenue</v>
      </c>
      <c r="P60" s="117" t="str">
        <f>IF(P59&gt;='Monte Carlo Simulation'!$P$40,0,IF(P59&gt;'Monte Carlo Simulation'!$P$39,"Revenue",IF(P59&gt;'Monte Carlo Simulation'!$P$38,"FDA",IF(P59&gt;'Monte Carlo Simulation'!$P$37,"Phase 3",IF(P59&gt;'Monte Carlo Simulation'!$P$36,"Phase 2",IF(P59&gt;'Monte Carlo Simulation'!$P$35,"Phase 1","Preclinical"))))))</f>
        <v>Revenue</v>
      </c>
      <c r="Q60" s="117" t="str">
        <f>IF(Q59&gt;='Monte Carlo Simulation'!$P$40,0,IF(Q59&gt;'Monte Carlo Simulation'!$P$39,"Revenue",IF(Q59&gt;'Monte Carlo Simulation'!$P$38,"FDA",IF(Q59&gt;'Monte Carlo Simulation'!$P$37,"Phase 3",IF(Q59&gt;'Monte Carlo Simulation'!$P$36,"Phase 2",IF(Q59&gt;'Monte Carlo Simulation'!$P$35,"Phase 1","Preclinical"))))))</f>
        <v>Revenue</v>
      </c>
      <c r="R60" s="117" t="str">
        <f>IF(R59&gt;='Monte Carlo Simulation'!$P$40,0,IF(R59&gt;'Monte Carlo Simulation'!$P$39,"Revenue",IF(R59&gt;'Monte Carlo Simulation'!$P$38,"FDA",IF(R59&gt;'Monte Carlo Simulation'!$P$37,"Phase 3",IF(R59&gt;'Monte Carlo Simulation'!$P$36,"Phase 2",IF(R59&gt;'Monte Carlo Simulation'!$P$35,"Phase 1","Preclinical"))))))</f>
        <v>Revenue</v>
      </c>
      <c r="S60" s="117">
        <f>IF(S59&gt;='Monte Carlo Simulation'!$P$40,0,IF(S59&gt;'Monte Carlo Simulation'!$P$39,"Revenue",IF(S59&gt;'Monte Carlo Simulation'!$P$38,"FDA",IF(S59&gt;'Monte Carlo Simulation'!$P$37,"Phase 3",IF(S59&gt;'Monte Carlo Simulation'!$P$36,"Phase 2",IF(S59&gt;'Monte Carlo Simulation'!$P$35,"Phase 1","Preclinical"))))))</f>
        <v>0</v>
      </c>
      <c r="T60" s="117">
        <f>IF(T59&gt;='Monte Carlo Simulation'!$P$40,0,IF(T59&gt;'Monte Carlo Simulation'!$P$39,"Revenue",IF(T59&gt;'Monte Carlo Simulation'!$P$38,"FDA",IF(T59&gt;'Monte Carlo Simulation'!$P$37,"Phase 3",IF(T59&gt;'Monte Carlo Simulation'!$P$36,"Phase 2",IF(T59&gt;'Monte Carlo Simulation'!$P$35,"Phase 1","Preclinical"))))))</f>
        <v>0</v>
      </c>
      <c r="U60" s="117">
        <f>IF(U59&gt;='Monte Carlo Simulation'!$P$40,0,IF(U59&gt;'Monte Carlo Simulation'!$P$39,"Revenue",IF(U59&gt;'Monte Carlo Simulation'!$P$38,"FDA",IF(U59&gt;'Monte Carlo Simulation'!$P$37,"Phase 3",IF(U59&gt;'Monte Carlo Simulation'!$P$36,"Phase 2",IF(U59&gt;'Monte Carlo Simulation'!$P$35,"Phase 1","Preclinical"))))))</f>
        <v>0</v>
      </c>
      <c r="V60" s="117">
        <f>IF(V59&gt;='Monte Carlo Simulation'!$P$40,0,IF(V59&gt;'Monte Carlo Simulation'!$P$39,"Revenue",IF(V59&gt;'Monte Carlo Simulation'!$P$38,"FDA",IF(V59&gt;'Monte Carlo Simulation'!$P$37,"Phase 3",IF(V59&gt;'Monte Carlo Simulation'!$P$36,"Phase 2",IF(V59&gt;'Monte Carlo Simulation'!$P$35,"Phase 1","Preclinical"))))))</f>
        <v>0</v>
      </c>
      <c r="W60" s="117">
        <f>IF(W59&gt;='Monte Carlo Simulation'!$P$40,0,IF(W59&gt;'Monte Carlo Simulation'!$P$39,"Revenue",IF(W59&gt;'Monte Carlo Simulation'!$P$38,"FDA",IF(W59&gt;'Monte Carlo Simulation'!$P$37,"Phase 3",IF(W59&gt;'Monte Carlo Simulation'!$P$36,"Phase 2",IF(W59&gt;'Monte Carlo Simulation'!$P$35,"Phase 1","Preclinical"))))))</f>
        <v>0</v>
      </c>
      <c r="X60" s="118"/>
    </row>
    <row r="61" spans="1:26" ht="14" hidden="1" customHeight="1" outlineLevel="1" x14ac:dyDescent="0.2">
      <c r="B61" s="119" t="str">
        <f>'Monte Carlo Simulation'!B7</f>
        <v>Peak Market Penetration</v>
      </c>
      <c r="C61" s="120">
        <f ca="1">'Monte Carlo Simulation'!$G$7</f>
        <v>0.23</v>
      </c>
      <c r="D61" s="116"/>
      <c r="E61" s="121"/>
      <c r="F61" s="116"/>
      <c r="G61" s="116"/>
      <c r="H61" s="116"/>
      <c r="I61" s="116"/>
      <c r="J61" s="116"/>
      <c r="K61" s="116"/>
      <c r="L61" s="116"/>
      <c r="M61" s="116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</row>
    <row r="62" spans="1:26" ht="14" hidden="1" customHeight="1" outlineLevel="1" x14ac:dyDescent="0.2">
      <c r="B62" s="119" t="str">
        <f>'Monte Carlo Simulation'!B8</f>
        <v>Average Cost per Patient/year</v>
      </c>
      <c r="C62" s="122">
        <f ca="1">'Monte Carlo Simulation'!G8</f>
        <v>92647.48</v>
      </c>
      <c r="D62" s="116"/>
      <c r="E62" s="121"/>
      <c r="F62" s="116"/>
      <c r="G62" s="116"/>
      <c r="H62" s="116"/>
      <c r="I62" s="116"/>
      <c r="J62" s="116"/>
      <c r="K62" s="116"/>
      <c r="L62" s="116"/>
      <c r="M62" s="116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</row>
    <row r="63" spans="1:26" ht="14" hidden="1" customHeight="1" outlineLevel="1" x14ac:dyDescent="0.2">
      <c r="B63" s="123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</row>
    <row r="64" spans="1:26" ht="14" hidden="1" customHeight="1" outlineLevel="1" x14ac:dyDescent="0.2">
      <c r="B64" s="124" t="s">
        <v>42</v>
      </c>
      <c r="C64" s="118"/>
      <c r="D64" s="125">
        <f ca="1">'Monte Carlo Simulation'!G5</f>
        <v>14426.05</v>
      </c>
      <c r="E64" s="125">
        <f ca="1">D64*(1+E65)</f>
        <v>14858.8315</v>
      </c>
      <c r="F64" s="125">
        <f t="shared" ref="F64:W64" ca="1" si="1">E64*(1+F65)</f>
        <v>15304.596445000001</v>
      </c>
      <c r="G64" s="125">
        <f t="shared" ca="1" si="1"/>
        <v>15763.734338350001</v>
      </c>
      <c r="H64" s="125">
        <f t="shared" ca="1" si="1"/>
        <v>16236.646368500502</v>
      </c>
      <c r="I64" s="125">
        <f t="shared" ca="1" si="1"/>
        <v>16723.745759555517</v>
      </c>
      <c r="J64" s="125">
        <f t="shared" ca="1" si="1"/>
        <v>17225.458132342184</v>
      </c>
      <c r="K64" s="125">
        <f t="shared" ca="1" si="1"/>
        <v>17742.221876312451</v>
      </c>
      <c r="L64" s="125">
        <f t="shared" ca="1" si="1"/>
        <v>18274.488532601827</v>
      </c>
      <c r="M64" s="125">
        <f t="shared" ca="1" si="1"/>
        <v>18822.723188579883</v>
      </c>
      <c r="N64" s="125">
        <f t="shared" ca="1" si="1"/>
        <v>19387.404884237279</v>
      </c>
      <c r="O64" s="125">
        <f t="shared" ca="1" si="1"/>
        <v>19969.027030764399</v>
      </c>
      <c r="P64" s="125">
        <f t="shared" ca="1" si="1"/>
        <v>20568.097841687329</v>
      </c>
      <c r="Q64" s="125">
        <f t="shared" ca="1" si="1"/>
        <v>21185.140776937951</v>
      </c>
      <c r="R64" s="125">
        <f t="shared" ca="1" si="1"/>
        <v>21820.695000246091</v>
      </c>
      <c r="S64" s="125">
        <f t="shared" ca="1" si="1"/>
        <v>22475.315850253475</v>
      </c>
      <c r="T64" s="125">
        <f t="shared" ca="1" si="1"/>
        <v>23149.575325761081</v>
      </c>
      <c r="U64" s="125">
        <f t="shared" ca="1" si="1"/>
        <v>23844.062585533913</v>
      </c>
      <c r="V64" s="125">
        <f t="shared" ca="1" si="1"/>
        <v>24559.38446309993</v>
      </c>
      <c r="W64" s="125">
        <f t="shared" ca="1" si="1"/>
        <v>25296.165996992928</v>
      </c>
      <c r="X64" s="126"/>
    </row>
    <row r="65" spans="1:24" s="28" customFormat="1" ht="14" hidden="1" customHeight="1" outlineLevel="1" x14ac:dyDescent="0.2">
      <c r="B65" s="127" t="s">
        <v>64</v>
      </c>
      <c r="C65" s="128"/>
      <c r="D65" s="129"/>
      <c r="E65" s="129">
        <f ca="1">$G$6</f>
        <v>0.03</v>
      </c>
      <c r="F65" s="129">
        <f t="shared" ref="F65:W65" ca="1" si="2">$G$6</f>
        <v>0.03</v>
      </c>
      <c r="G65" s="129">
        <f t="shared" ca="1" si="2"/>
        <v>0.03</v>
      </c>
      <c r="H65" s="129">
        <f t="shared" ca="1" si="2"/>
        <v>0.03</v>
      </c>
      <c r="I65" s="129">
        <f t="shared" ca="1" si="2"/>
        <v>0.03</v>
      </c>
      <c r="J65" s="129">
        <f t="shared" ca="1" si="2"/>
        <v>0.03</v>
      </c>
      <c r="K65" s="129">
        <f t="shared" ca="1" si="2"/>
        <v>0.03</v>
      </c>
      <c r="L65" s="129">
        <f t="shared" ca="1" si="2"/>
        <v>0.03</v>
      </c>
      <c r="M65" s="129">
        <f t="shared" ca="1" si="2"/>
        <v>0.03</v>
      </c>
      <c r="N65" s="129">
        <f t="shared" ca="1" si="2"/>
        <v>0.03</v>
      </c>
      <c r="O65" s="129">
        <f t="shared" ca="1" si="2"/>
        <v>0.03</v>
      </c>
      <c r="P65" s="129">
        <f t="shared" ca="1" si="2"/>
        <v>0.03</v>
      </c>
      <c r="Q65" s="129">
        <f t="shared" ca="1" si="2"/>
        <v>0.03</v>
      </c>
      <c r="R65" s="129">
        <f t="shared" ca="1" si="2"/>
        <v>0.03</v>
      </c>
      <c r="S65" s="129">
        <f t="shared" ca="1" si="2"/>
        <v>0.03</v>
      </c>
      <c r="T65" s="129">
        <f t="shared" ca="1" si="2"/>
        <v>0.03</v>
      </c>
      <c r="U65" s="129">
        <f t="shared" ca="1" si="2"/>
        <v>0.03</v>
      </c>
      <c r="V65" s="129">
        <f t="shared" ca="1" si="2"/>
        <v>0.03</v>
      </c>
      <c r="W65" s="129">
        <f t="shared" ca="1" si="2"/>
        <v>0.03</v>
      </c>
      <c r="X65" s="130"/>
    </row>
    <row r="66" spans="1:24" ht="14" hidden="1" customHeight="1" outlineLevel="1" x14ac:dyDescent="0.2">
      <c r="B66" s="123" t="s">
        <v>43</v>
      </c>
      <c r="C66" s="118"/>
      <c r="D66" s="131">
        <f>IF(D$59&gt;='Monte Carlo Simulation'!$P$40,0,IF(D$59&gt;='Monte Carlo Simulation'!$P$39+1,IF(D$59&gt;='Monte Carlo Simulation'!$P$40-'Monte Carlo Simulation'!$P$9,C61-('Monte Carlo Simulation'!$P$7/(1+'Monte Carlo Simulation'!$P$9)),IF(D$59&lt;='Monte Carlo Simulation'!$P$39+1+'Monte Carlo Simulation'!$P$9,C61+'Monte Carlo Simulation'!$P$7/(1+'Monte Carlo Simulation'!$P$9),'Monte Carlo Simulation'!$P$7)),0))</f>
        <v>0</v>
      </c>
      <c r="E66" s="131">
        <f>IF(E$59&gt;='Monte Carlo Simulation'!$P$40,0,IF(E$59&gt;='Monte Carlo Simulation'!$P$39+1,IF(E$59&gt;='Monte Carlo Simulation'!$P$40-'Monte Carlo Simulation'!$P$9,D66-('Monte Carlo Simulation'!$P$7/(1+'Monte Carlo Simulation'!$P$9)),IF(E$59&lt;='Monte Carlo Simulation'!$P$39+1+'Monte Carlo Simulation'!$P$9,D66+'Monte Carlo Simulation'!$P$7/(1+'Monte Carlo Simulation'!$P$9),'Monte Carlo Simulation'!$P$7)),0))</f>
        <v>0</v>
      </c>
      <c r="F66" s="131">
        <f>IF(F$59&gt;='Monte Carlo Simulation'!$P$40,0,IF(F$59&gt;='Monte Carlo Simulation'!$P$39+1,IF(F$59&gt;='Monte Carlo Simulation'!$P$40-'Monte Carlo Simulation'!$P$9,E66-('Monte Carlo Simulation'!$P$7/(1+'Monte Carlo Simulation'!$P$9)),IF(F$59&lt;='Monte Carlo Simulation'!$P$39+1+'Monte Carlo Simulation'!$P$9,E66+'Monte Carlo Simulation'!$P$7/(1+'Monte Carlo Simulation'!$P$9),'Monte Carlo Simulation'!$P$7)),0))</f>
        <v>0</v>
      </c>
      <c r="G66" s="131">
        <f>IF(G$59&gt;='Monte Carlo Simulation'!$P$40,0,IF(G$59&gt;='Monte Carlo Simulation'!$P$39+1,IF(G$59&gt;='Monte Carlo Simulation'!$P$40-'Monte Carlo Simulation'!$P$9,F66-('Monte Carlo Simulation'!$P$7/(1+'Monte Carlo Simulation'!$P$9)),IF(G$59&lt;='Monte Carlo Simulation'!$P$39+1+'Monte Carlo Simulation'!$P$9,F66+'Monte Carlo Simulation'!$P$7/(1+'Monte Carlo Simulation'!$P$9),'Monte Carlo Simulation'!$P$7)),0))</f>
        <v>0</v>
      </c>
      <c r="H66" s="131">
        <f>IF(H$59&gt;='Monte Carlo Simulation'!$P$40,0,IF(H$59&gt;='Monte Carlo Simulation'!$P$39+1,IF(H$59&gt;='Monte Carlo Simulation'!$P$40-'Monte Carlo Simulation'!$P$9,G66-('Monte Carlo Simulation'!$P$7/(1+'Monte Carlo Simulation'!$P$9)),IF(H$59&lt;='Monte Carlo Simulation'!$P$39+1+'Monte Carlo Simulation'!$P$9,G66+'Monte Carlo Simulation'!$P$7/(1+'Monte Carlo Simulation'!$P$9),'Monte Carlo Simulation'!$P$7)),0))</f>
        <v>0</v>
      </c>
      <c r="I66" s="131">
        <f ca="1">IF(I$59&gt;='Monte Carlo Simulation'!$P$40,0,IF(I$59&gt;='Monte Carlo Simulation'!$P$39+1,IF(I$59&gt;='Monte Carlo Simulation'!$P$40-'Monte Carlo Simulation'!$P$9,H66-('Monte Carlo Simulation'!$P$7/(1+'Monte Carlo Simulation'!$P$9)),IF(I$59&lt;='Monte Carlo Simulation'!$P$39+1+'Monte Carlo Simulation'!$P$9,H66+'Monte Carlo Simulation'!$P$7/(1+'Monte Carlo Simulation'!$P$9),'Monte Carlo Simulation'!$P$7)),0))</f>
        <v>5.7500000000000002E-2</v>
      </c>
      <c r="J66" s="131">
        <f ca="1">IF(J$59&gt;='Monte Carlo Simulation'!$P$40,0,IF(J$59&gt;='Monte Carlo Simulation'!$P$39+1,IF(J$59&gt;='Monte Carlo Simulation'!$P$40-'Monte Carlo Simulation'!$P$9,I66-('Monte Carlo Simulation'!$P$7/(1+'Monte Carlo Simulation'!$P$9)),IF(J$59&lt;='Monte Carlo Simulation'!$P$39+1+'Monte Carlo Simulation'!$P$9,I66+'Monte Carlo Simulation'!$P$7/(1+'Monte Carlo Simulation'!$P$9),'Monte Carlo Simulation'!$P$7)),0))</f>
        <v>0.115</v>
      </c>
      <c r="K66" s="131">
        <f ca="1">IF(K$59&gt;='Monte Carlo Simulation'!$P$40,0,IF(K$59&gt;='Monte Carlo Simulation'!$P$39+1,IF(K$59&gt;='Monte Carlo Simulation'!$P$40-'Monte Carlo Simulation'!$P$9,J66-('Monte Carlo Simulation'!$P$7/(1+'Monte Carlo Simulation'!$P$9)),IF(K$59&lt;='Monte Carlo Simulation'!$P$39+1+'Monte Carlo Simulation'!$P$9,J66+'Monte Carlo Simulation'!$P$7/(1+'Monte Carlo Simulation'!$P$9),'Monte Carlo Simulation'!$P$7)),0))</f>
        <v>0.17250000000000001</v>
      </c>
      <c r="L66" s="131">
        <f ca="1">IF(L$59&gt;='Monte Carlo Simulation'!$P$40,0,IF(L$59&gt;='Monte Carlo Simulation'!$P$39+1,IF(L$59&gt;='Monte Carlo Simulation'!$P$40-'Monte Carlo Simulation'!$P$9,K66-('Monte Carlo Simulation'!$P$7/(1+'Monte Carlo Simulation'!$P$9)),IF(L$59&lt;='Monte Carlo Simulation'!$P$39+1+'Monte Carlo Simulation'!$P$9,K66+'Monte Carlo Simulation'!$P$7/(1+'Monte Carlo Simulation'!$P$9),'Monte Carlo Simulation'!$P$7)),0))</f>
        <v>0.23</v>
      </c>
      <c r="M66" s="131">
        <f ca="1">IF(M$59&gt;='Monte Carlo Simulation'!$P$40,0,IF(M$59&gt;='Monte Carlo Simulation'!$P$39+1,IF(M$59&gt;='Monte Carlo Simulation'!$P$40-'Monte Carlo Simulation'!$P$9,L66-('Monte Carlo Simulation'!$P$7/(1+'Monte Carlo Simulation'!$P$9)),IF(M$59&lt;='Monte Carlo Simulation'!$P$39+1+'Monte Carlo Simulation'!$P$9,L66+'Monte Carlo Simulation'!$P$7/(1+'Monte Carlo Simulation'!$P$9),'Monte Carlo Simulation'!$P$7)),0))</f>
        <v>0.23</v>
      </c>
      <c r="N66" s="131">
        <f ca="1">IF(N$59&gt;='Monte Carlo Simulation'!$P$40,0,IF(N$59&gt;='Monte Carlo Simulation'!$P$39+1,IF(N$59&gt;='Monte Carlo Simulation'!$P$40-'Monte Carlo Simulation'!$P$9,M66-('Monte Carlo Simulation'!$P$7/(1+'Monte Carlo Simulation'!$P$9)),IF(N$59&lt;='Monte Carlo Simulation'!$P$39+1+'Monte Carlo Simulation'!$P$9,M66+'Monte Carlo Simulation'!$P$7/(1+'Monte Carlo Simulation'!$P$9),'Monte Carlo Simulation'!$P$7)),0))</f>
        <v>0.23</v>
      </c>
      <c r="O66" s="131">
        <f ca="1">IF(O$59&gt;='Monte Carlo Simulation'!$P$40,0,IF(O$59&gt;='Monte Carlo Simulation'!$P$39+1,IF(O$59&gt;='Monte Carlo Simulation'!$P$40-'Monte Carlo Simulation'!$P$9,N66-('Monte Carlo Simulation'!$P$7/(1+'Monte Carlo Simulation'!$P$9)),IF(O$59&lt;='Monte Carlo Simulation'!$P$39+1+'Monte Carlo Simulation'!$P$9,N66+'Monte Carlo Simulation'!$P$7/(1+'Monte Carlo Simulation'!$P$9),'Monte Carlo Simulation'!$P$7)),0))</f>
        <v>0.23</v>
      </c>
      <c r="P66" s="131">
        <f ca="1">IF(P$59&gt;='Monte Carlo Simulation'!$P$40,0,IF(P$59&gt;='Monte Carlo Simulation'!$P$39+1,IF(P$59&gt;='Monte Carlo Simulation'!$P$40-'Monte Carlo Simulation'!$P$9,O66-('Monte Carlo Simulation'!$P$7/(1+'Monte Carlo Simulation'!$P$9)),IF(P$59&lt;='Monte Carlo Simulation'!$P$39+1+'Monte Carlo Simulation'!$P$9,O66+'Monte Carlo Simulation'!$P$7/(1+'Monte Carlo Simulation'!$P$9),'Monte Carlo Simulation'!$P$7)),0))</f>
        <v>0.17250000000000001</v>
      </c>
      <c r="Q66" s="131">
        <f ca="1">IF(Q$59&gt;='Monte Carlo Simulation'!$P$40,0,IF(Q$59&gt;='Monte Carlo Simulation'!$P$39+1,IF(Q$59&gt;='Monte Carlo Simulation'!$P$40-'Monte Carlo Simulation'!$P$9,P66-('Monte Carlo Simulation'!$P$7/(1+'Monte Carlo Simulation'!$P$9)),IF(Q$59&lt;='Monte Carlo Simulation'!$P$39+1+'Monte Carlo Simulation'!$P$9,P66+'Monte Carlo Simulation'!$P$7/(1+'Monte Carlo Simulation'!$P$9),'Monte Carlo Simulation'!$P$7)),0))</f>
        <v>0.11500000000000002</v>
      </c>
      <c r="R66" s="131">
        <f ca="1">IF(R$59&gt;='Monte Carlo Simulation'!$P$40,0,IF(R$59&gt;='Monte Carlo Simulation'!$P$39+1,IF(R$59&gt;='Monte Carlo Simulation'!$P$40-'Monte Carlo Simulation'!$P$9,Q66-('Monte Carlo Simulation'!$P$7/(1+'Monte Carlo Simulation'!$P$9)),IF(R$59&lt;='Monte Carlo Simulation'!$P$39+1+'Monte Carlo Simulation'!$P$9,Q66+'Monte Carlo Simulation'!$P$7/(1+'Monte Carlo Simulation'!$P$9),'Monte Carlo Simulation'!$P$7)),0))</f>
        <v>5.7500000000000016E-2</v>
      </c>
      <c r="S66" s="131">
        <f>IF(S$59&gt;='Monte Carlo Simulation'!$P$40,0,IF(S$59&gt;='Monte Carlo Simulation'!$P$39+1,IF(S$59&gt;='Monte Carlo Simulation'!$P$40-'Monte Carlo Simulation'!$P$9,R66-('Monte Carlo Simulation'!$P$7/(1+'Monte Carlo Simulation'!$P$9)),IF(S$59&lt;='Monte Carlo Simulation'!$P$39+1+'Monte Carlo Simulation'!$P$9,R66+'Monte Carlo Simulation'!$P$7/(1+'Monte Carlo Simulation'!$P$9),'Monte Carlo Simulation'!$P$7)),0))</f>
        <v>0</v>
      </c>
      <c r="T66" s="131">
        <f>IF(T$59&gt;='Monte Carlo Simulation'!$P$40,0,IF(T$59&gt;='Monte Carlo Simulation'!$P$39+1,IF(T$59&gt;='Monte Carlo Simulation'!$P$40-'Monte Carlo Simulation'!$P$9,S66-('Monte Carlo Simulation'!$P$7/(1+'Monte Carlo Simulation'!$P$9)),IF(T$59&lt;='Monte Carlo Simulation'!$P$39+1+'Monte Carlo Simulation'!$P$9,S66+'Monte Carlo Simulation'!$P$7/(1+'Monte Carlo Simulation'!$P$9),'Monte Carlo Simulation'!$P$7)),0))</f>
        <v>0</v>
      </c>
      <c r="U66" s="131">
        <f>IF(U$59&gt;='Monte Carlo Simulation'!$P$40,0,IF(U$59&gt;='Monte Carlo Simulation'!$P$39+1,IF(U$59&gt;='Monte Carlo Simulation'!$P$40-'Monte Carlo Simulation'!$P$9,T66-('Monte Carlo Simulation'!$P$7/(1+'Monte Carlo Simulation'!$P$9)),IF(U$59&lt;='Monte Carlo Simulation'!$P$39+1+'Monte Carlo Simulation'!$P$9,T66+'Monte Carlo Simulation'!$P$7/(1+'Monte Carlo Simulation'!$P$9),'Monte Carlo Simulation'!$P$7)),0))</f>
        <v>0</v>
      </c>
      <c r="V66" s="131">
        <f>IF(V$59&gt;='Monte Carlo Simulation'!$P$40,0,IF(V$59&gt;='Monte Carlo Simulation'!$P$39+1,IF(V$59&gt;='Monte Carlo Simulation'!$P$40-'Monte Carlo Simulation'!$P$9,U66-('Monte Carlo Simulation'!$P$7/(1+'Monte Carlo Simulation'!$P$9)),IF(V$59&lt;='Monte Carlo Simulation'!$P$39+1+'Monte Carlo Simulation'!$P$9,U66+'Monte Carlo Simulation'!$P$7/(1+'Monte Carlo Simulation'!$P$9),'Monte Carlo Simulation'!$P$7)),0))</f>
        <v>0</v>
      </c>
      <c r="W66" s="131">
        <f>IF(W$59&gt;='Monte Carlo Simulation'!$P$40,0,IF(W$59&gt;='Monte Carlo Simulation'!$P$39+1,IF(W$59&gt;='Monte Carlo Simulation'!$P$40-'Monte Carlo Simulation'!$P$9,V66-('Monte Carlo Simulation'!$P$7/(1+'Monte Carlo Simulation'!$P$9)),IF(W$59&lt;='Monte Carlo Simulation'!$P$39+1+'Monte Carlo Simulation'!$P$9,V66+'Monte Carlo Simulation'!$P$7/(1+'Monte Carlo Simulation'!$P$9),'Monte Carlo Simulation'!$P$7)),0))</f>
        <v>0</v>
      </c>
      <c r="X66" s="118"/>
    </row>
    <row r="67" spans="1:24" ht="14" hidden="1" customHeight="1" outlineLevel="1" x14ac:dyDescent="0.2">
      <c r="B67" s="124" t="s">
        <v>78</v>
      </c>
      <c r="C67" s="132"/>
      <c r="D67" s="125">
        <f t="shared" ref="D67:W67" ca="1" si="3">D64*D66</f>
        <v>0</v>
      </c>
      <c r="E67" s="125">
        <f t="shared" ca="1" si="3"/>
        <v>0</v>
      </c>
      <c r="F67" s="125">
        <f t="shared" ca="1" si="3"/>
        <v>0</v>
      </c>
      <c r="G67" s="125">
        <f t="shared" ca="1" si="3"/>
        <v>0</v>
      </c>
      <c r="H67" s="125">
        <f t="shared" ca="1" si="3"/>
        <v>0</v>
      </c>
      <c r="I67" s="125">
        <f t="shared" ca="1" si="3"/>
        <v>961.61538117444229</v>
      </c>
      <c r="J67" s="125">
        <f t="shared" ca="1" si="3"/>
        <v>1980.9276852193514</v>
      </c>
      <c r="K67" s="125">
        <f t="shared" ca="1" si="3"/>
        <v>3060.5332736638979</v>
      </c>
      <c r="L67" s="125">
        <f t="shared" ca="1" si="3"/>
        <v>4203.1323624984207</v>
      </c>
      <c r="M67" s="125">
        <f t="shared" ca="1" si="3"/>
        <v>4329.2263333733736</v>
      </c>
      <c r="N67" s="125">
        <f t="shared" ca="1" si="3"/>
        <v>4459.1031233745744</v>
      </c>
      <c r="O67" s="125">
        <f t="shared" ca="1" si="3"/>
        <v>4592.8762170758118</v>
      </c>
      <c r="P67" s="125">
        <f t="shared" ca="1" si="3"/>
        <v>3547.9968776910646</v>
      </c>
      <c r="Q67" s="125">
        <f t="shared" ca="1" si="3"/>
        <v>2436.2911893478649</v>
      </c>
      <c r="R67" s="125">
        <f t="shared" ca="1" si="3"/>
        <v>1254.6899625141505</v>
      </c>
      <c r="S67" s="125">
        <f t="shared" ca="1" si="3"/>
        <v>0</v>
      </c>
      <c r="T67" s="125">
        <f t="shared" ca="1" si="3"/>
        <v>0</v>
      </c>
      <c r="U67" s="125">
        <f t="shared" ca="1" si="3"/>
        <v>0</v>
      </c>
      <c r="V67" s="125">
        <f t="shared" ca="1" si="3"/>
        <v>0</v>
      </c>
      <c r="W67" s="125">
        <f t="shared" ca="1" si="3"/>
        <v>0</v>
      </c>
      <c r="X67" s="126">
        <f ca="1">SUM(D67:M67,N67:W67)</f>
        <v>30826.392405932951</v>
      </c>
    </row>
    <row r="68" spans="1:24" ht="14" hidden="1" customHeight="1" outlineLevel="1" x14ac:dyDescent="0.2">
      <c r="B68" s="133" t="s">
        <v>41</v>
      </c>
      <c r="C68" s="132"/>
      <c r="D68" s="125">
        <f t="shared" ref="D68:W68" ca="1" si="4">D67*$C$62</f>
        <v>0</v>
      </c>
      <c r="E68" s="125">
        <f t="shared" ca="1" si="4"/>
        <v>0</v>
      </c>
      <c r="F68" s="125">
        <f t="shared" ca="1" si="4"/>
        <v>0</v>
      </c>
      <c r="G68" s="125">
        <f t="shared" ca="1" si="4"/>
        <v>0</v>
      </c>
      <c r="H68" s="125">
        <f t="shared" ca="1" si="4"/>
        <v>0</v>
      </c>
      <c r="I68" s="125">
        <f t="shared" ca="1" si="4"/>
        <v>89091241.795051515</v>
      </c>
      <c r="J68" s="125">
        <f t="shared" ca="1" si="4"/>
        <v>183527958.09780616</v>
      </c>
      <c r="K68" s="125">
        <f t="shared" ca="1" si="4"/>
        <v>283550695.26111048</v>
      </c>
      <c r="L68" s="125">
        <f t="shared" ca="1" si="4"/>
        <v>389409621.49192518</v>
      </c>
      <c r="M68" s="125">
        <f t="shared" ca="1" si="4"/>
        <v>401091910.13668293</v>
      </c>
      <c r="N68" s="125">
        <f t="shared" ca="1" si="4"/>
        <v>413124667.44078338</v>
      </c>
      <c r="O68" s="125">
        <f t="shared" ca="1" si="4"/>
        <v>425518407.4640069</v>
      </c>
      <c r="P68" s="125">
        <f t="shared" ca="1" si="4"/>
        <v>328712969.76594532</v>
      </c>
      <c r="Q68" s="125">
        <f t="shared" ca="1" si="4"/>
        <v>225716239.23928252</v>
      </c>
      <c r="R68" s="125">
        <f t="shared" ca="1" si="4"/>
        <v>116243863.2082305</v>
      </c>
      <c r="S68" s="125">
        <f t="shared" ca="1" si="4"/>
        <v>0</v>
      </c>
      <c r="T68" s="125">
        <f t="shared" ca="1" si="4"/>
        <v>0</v>
      </c>
      <c r="U68" s="125">
        <f t="shared" ca="1" si="4"/>
        <v>0</v>
      </c>
      <c r="V68" s="125">
        <f t="shared" ca="1" si="4"/>
        <v>0</v>
      </c>
      <c r="W68" s="125">
        <f t="shared" ca="1" si="4"/>
        <v>0</v>
      </c>
      <c r="X68" s="126">
        <f ca="1">SUM(D68:M68,N68:W68)</f>
        <v>2855987573.900825</v>
      </c>
    </row>
    <row r="69" spans="1:24" ht="14" hidden="1" customHeight="1" outlineLevel="1" x14ac:dyDescent="0.2">
      <c r="B69" s="217" t="s">
        <v>44</v>
      </c>
      <c r="C69" s="218"/>
      <c r="D69" s="219">
        <f>IF(OR('Monte Carlo Simulation'!$D$10="y",OR('Monte Carlo Simulation'!$D$10="Y",OR('Monte Carlo Simulation'!$D$10="yes",OR('Monte Carlo Simulation'!$D$10="Yes",'Monte Carlo Simulation'!$D$10="YES")))),SUM(D80:D82)/2,0)</f>
        <v>0</v>
      </c>
      <c r="E69" s="219">
        <f ca="1">IF(OR('Monte Carlo Simulation'!$D$10="y",OR('Monte Carlo Simulation'!$D$10="Y",OR('Monte Carlo Simulation'!$D$10="yes",OR('Monte Carlo Simulation'!$D$10="Yes",'Monte Carlo Simulation'!$D$10="YES")))),SUM(E80:E82)/2,0)</f>
        <v>392670.80000000005</v>
      </c>
      <c r="F69" s="219">
        <f ca="1">IF(OR('Monte Carlo Simulation'!$D$10="y",OR('Monte Carlo Simulation'!$D$10="Y",OR('Monte Carlo Simulation'!$D$10="yes",OR('Monte Carlo Simulation'!$D$10="Yes",'Monte Carlo Simulation'!$D$10="YES")))),SUM(F80:F82)/2,0)</f>
        <v>716007.09375</v>
      </c>
      <c r="G69" s="219">
        <f ca="1">IF(OR('Monte Carlo Simulation'!$D$10="y",OR('Monte Carlo Simulation'!$D$10="Y",OR('Monte Carlo Simulation'!$D$10="yes",OR('Monte Carlo Simulation'!$D$10="Yes",'Monte Carlo Simulation'!$D$10="YES")))),SUM(G80:G82)/2,0)</f>
        <v>716007.09375</v>
      </c>
      <c r="H69" s="219">
        <f>IF(OR('Monte Carlo Simulation'!$D$10="y",OR('Monte Carlo Simulation'!$D$10="Y",OR('Monte Carlo Simulation'!$D$10="yes",OR('Monte Carlo Simulation'!$D$10="Yes",'Monte Carlo Simulation'!$D$10="YES")))),SUM(H80:H82)/2,0)</f>
        <v>0</v>
      </c>
      <c r="I69" s="219">
        <f>IF(OR('Monte Carlo Simulation'!$D$10="y",OR('Monte Carlo Simulation'!$D$10="Y",OR('Monte Carlo Simulation'!$D$10="yes",OR('Monte Carlo Simulation'!$D$10="Yes",'Monte Carlo Simulation'!$D$10="YES")))),SUM(I80:I82)/2,0)</f>
        <v>0</v>
      </c>
      <c r="J69" s="219">
        <f>IF(OR('Monte Carlo Simulation'!$D$10="y",OR('Monte Carlo Simulation'!$D$10="Y",OR('Monte Carlo Simulation'!$D$10="yes",OR('Monte Carlo Simulation'!$D$10="Yes",'Monte Carlo Simulation'!$D$10="YES")))),SUM(J80:J82)/2,0)</f>
        <v>0</v>
      </c>
      <c r="K69" s="219">
        <f>IF(OR('Monte Carlo Simulation'!$D$10="y",OR('Monte Carlo Simulation'!$D$10="Y",OR('Monte Carlo Simulation'!$D$10="yes",OR('Monte Carlo Simulation'!$D$10="Yes",'Monte Carlo Simulation'!$D$10="YES")))),SUM(K80:K82)/2,0)</f>
        <v>0</v>
      </c>
      <c r="L69" s="219">
        <f>IF(OR('Monte Carlo Simulation'!$D$10="y",OR('Monte Carlo Simulation'!$D$10="Y",OR('Monte Carlo Simulation'!$D$10="yes",OR('Monte Carlo Simulation'!$D$10="Yes",'Monte Carlo Simulation'!$D$10="YES")))),SUM(L80:L82)/2,0)</f>
        <v>0</v>
      </c>
      <c r="M69" s="219">
        <f>IF(OR('Monte Carlo Simulation'!$D$10="y",OR('Monte Carlo Simulation'!$D$10="Y",OR('Monte Carlo Simulation'!$D$10="yes",OR('Monte Carlo Simulation'!$D$10="Yes",'Monte Carlo Simulation'!$D$10="YES")))),SUM(M80:M82)/2,0)</f>
        <v>0</v>
      </c>
      <c r="N69" s="219">
        <f>IF(OR('Monte Carlo Simulation'!$D$10="y",OR('Monte Carlo Simulation'!$D$10="Y",OR('Monte Carlo Simulation'!$D$10="yes",OR('Monte Carlo Simulation'!$D$10="Yes",'Monte Carlo Simulation'!$D$10="YES")))),SUM(N80:N82)/2,0)</f>
        <v>0</v>
      </c>
      <c r="O69" s="219">
        <f>IF(OR('Monte Carlo Simulation'!$D$10="y",OR('Monte Carlo Simulation'!$D$10="Y",OR('Monte Carlo Simulation'!$D$10="yes",OR('Monte Carlo Simulation'!$D$10="Yes",'Monte Carlo Simulation'!$D$10="YES")))),SUM(O80:O82)/2,0)</f>
        <v>0</v>
      </c>
      <c r="P69" s="219">
        <f>IF(OR('Monte Carlo Simulation'!$D$10="y",OR('Monte Carlo Simulation'!$D$10="Y",OR('Monte Carlo Simulation'!$D$10="yes",OR('Monte Carlo Simulation'!$D$10="Yes",'Monte Carlo Simulation'!$D$10="YES")))),SUM(P80:P82)/2,0)</f>
        <v>0</v>
      </c>
      <c r="Q69" s="219">
        <f>IF(OR('Monte Carlo Simulation'!$D$10="y",OR('Monte Carlo Simulation'!$D$10="Y",OR('Monte Carlo Simulation'!$D$10="yes",OR('Monte Carlo Simulation'!$D$10="Yes",'Monte Carlo Simulation'!$D$10="YES")))),SUM(Q80:Q82)/2,0)</f>
        <v>0</v>
      </c>
      <c r="R69" s="219">
        <f>IF(OR('Monte Carlo Simulation'!$D$10="y",OR('Monte Carlo Simulation'!$D$10="Y",OR('Monte Carlo Simulation'!$D$10="yes",OR('Monte Carlo Simulation'!$D$10="Yes",'Monte Carlo Simulation'!$D$10="YES")))),SUM(R80:R82)/2,0)</f>
        <v>0</v>
      </c>
      <c r="S69" s="219">
        <f>IF(OR('Monte Carlo Simulation'!$D$10="y",OR('Monte Carlo Simulation'!$D$10="Y",OR('Monte Carlo Simulation'!$D$10="yes",OR('Monte Carlo Simulation'!$D$10="Yes",'Monte Carlo Simulation'!$D$10="YES")))),SUM(S80:S82)/2,0)</f>
        <v>0</v>
      </c>
      <c r="T69" s="219">
        <f>IF(OR('Monte Carlo Simulation'!$D$10="y",OR('Monte Carlo Simulation'!$D$10="Y",OR('Monte Carlo Simulation'!$D$10="yes",OR('Monte Carlo Simulation'!$D$10="Yes",'Monte Carlo Simulation'!$D$10="YES")))),SUM(T80:T82)/2,0)</f>
        <v>0</v>
      </c>
      <c r="U69" s="219">
        <f>IF(OR('Monte Carlo Simulation'!$D$10="y",OR('Monte Carlo Simulation'!$D$10="Y",OR('Monte Carlo Simulation'!$D$10="yes",OR('Monte Carlo Simulation'!$D$10="Yes",'Monte Carlo Simulation'!$D$10="YES")))),SUM(U80:U82)/2,0)</f>
        <v>0</v>
      </c>
      <c r="V69" s="219">
        <f>IF(OR('Monte Carlo Simulation'!$D$10="y",OR('Monte Carlo Simulation'!$D$10="Y",OR('Monte Carlo Simulation'!$D$10="yes",OR('Monte Carlo Simulation'!$D$10="Yes",'Monte Carlo Simulation'!$D$10="YES")))),SUM(V80:V82)/2,0)</f>
        <v>0</v>
      </c>
      <c r="W69" s="219">
        <f>IF(OR('Monte Carlo Simulation'!$D$10="y",OR('Monte Carlo Simulation'!$D$10="Y",OR('Monte Carlo Simulation'!$D$10="yes",OR('Monte Carlo Simulation'!$D$10="Yes",'Monte Carlo Simulation'!$D$10="YES")))),SUM(W80:W82)/2,0)</f>
        <v>0</v>
      </c>
      <c r="X69" s="220">
        <f ca="1">SUM(D69:M69,N69:W69)</f>
        <v>1824684.9875</v>
      </c>
    </row>
    <row r="70" spans="1:24" s="11" customFormat="1" ht="14" hidden="1" customHeight="1" outlineLevel="1" thickBot="1" x14ac:dyDescent="0.25">
      <c r="B70" s="221" t="s">
        <v>66</v>
      </c>
      <c r="C70" s="222"/>
      <c r="D70" s="223">
        <f t="shared" ref="D70:X70" ca="1" si="5">D68+D69</f>
        <v>0</v>
      </c>
      <c r="E70" s="223">
        <f t="shared" ca="1" si="5"/>
        <v>392670.80000000005</v>
      </c>
      <c r="F70" s="223">
        <f t="shared" ca="1" si="5"/>
        <v>716007.09375</v>
      </c>
      <c r="G70" s="223">
        <f t="shared" ca="1" si="5"/>
        <v>716007.09375</v>
      </c>
      <c r="H70" s="223">
        <f t="shared" ca="1" si="5"/>
        <v>0</v>
      </c>
      <c r="I70" s="223">
        <f t="shared" ca="1" si="5"/>
        <v>89091241.795051515</v>
      </c>
      <c r="J70" s="223">
        <f t="shared" ca="1" si="5"/>
        <v>183527958.09780616</v>
      </c>
      <c r="K70" s="223">
        <f t="shared" ca="1" si="5"/>
        <v>283550695.26111048</v>
      </c>
      <c r="L70" s="223">
        <f t="shared" ca="1" si="5"/>
        <v>389409621.49192518</v>
      </c>
      <c r="M70" s="223">
        <f t="shared" ca="1" si="5"/>
        <v>401091910.13668293</v>
      </c>
      <c r="N70" s="223">
        <f t="shared" ca="1" si="5"/>
        <v>413124667.44078338</v>
      </c>
      <c r="O70" s="223">
        <f t="shared" ca="1" si="5"/>
        <v>425518407.4640069</v>
      </c>
      <c r="P70" s="223">
        <f t="shared" ca="1" si="5"/>
        <v>328712969.76594532</v>
      </c>
      <c r="Q70" s="223">
        <f t="shared" ca="1" si="5"/>
        <v>225716239.23928252</v>
      </c>
      <c r="R70" s="223">
        <f t="shared" ca="1" si="5"/>
        <v>116243863.2082305</v>
      </c>
      <c r="S70" s="223">
        <f t="shared" ca="1" si="5"/>
        <v>0</v>
      </c>
      <c r="T70" s="223">
        <f t="shared" ca="1" si="5"/>
        <v>0</v>
      </c>
      <c r="U70" s="223">
        <f t="shared" ca="1" si="5"/>
        <v>0</v>
      </c>
      <c r="V70" s="223">
        <f t="shared" ca="1" si="5"/>
        <v>0</v>
      </c>
      <c r="W70" s="223">
        <f t="shared" ca="1" si="5"/>
        <v>0</v>
      </c>
      <c r="X70" s="223">
        <f t="shared" ca="1" si="5"/>
        <v>2857812258.8883252</v>
      </c>
    </row>
    <row r="71" spans="1:24" ht="14" hidden="1" customHeight="1" outlineLevel="1" thickTop="1" x14ac:dyDescent="0.2">
      <c r="B71" s="38"/>
      <c r="C71" s="20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24" ht="14" hidden="1" customHeight="1" outlineLevel="1" x14ac:dyDescent="0.2">
      <c r="B72" s="38"/>
      <c r="C72" s="20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24" ht="14" hidden="1" customHeight="1" outlineLevel="1" x14ac:dyDescent="0.2">
      <c r="B73" s="39"/>
      <c r="D73" s="42"/>
      <c r="N73" s="20"/>
      <c r="O73" s="11"/>
    </row>
    <row r="74" spans="1:24" ht="14" customHeight="1" collapsed="1" x14ac:dyDescent="0.2">
      <c r="X74" s="44" t="s">
        <v>46</v>
      </c>
    </row>
    <row r="75" spans="1:24" s="158" customFormat="1" ht="16" x14ac:dyDescent="0.15">
      <c r="A75" s="158" t="s">
        <v>63</v>
      </c>
      <c r="B75" s="5" t="s">
        <v>70</v>
      </c>
      <c r="C75" s="7"/>
      <c r="D75" s="7">
        <v>1</v>
      </c>
      <c r="E75" s="7">
        <v>2</v>
      </c>
      <c r="F75" s="7">
        <v>3</v>
      </c>
      <c r="G75" s="7">
        <v>4</v>
      </c>
      <c r="H75" s="7">
        <v>5</v>
      </c>
      <c r="I75" s="7">
        <v>6</v>
      </c>
      <c r="J75" s="7">
        <v>7</v>
      </c>
      <c r="K75" s="7">
        <v>8</v>
      </c>
      <c r="L75" s="7">
        <v>9</v>
      </c>
      <c r="M75" s="7">
        <v>10</v>
      </c>
      <c r="N75" s="7">
        <v>11</v>
      </c>
      <c r="O75" s="7">
        <v>12</v>
      </c>
      <c r="P75" s="7">
        <v>13</v>
      </c>
      <c r="Q75" s="7">
        <v>14</v>
      </c>
      <c r="R75" s="7">
        <v>15</v>
      </c>
      <c r="S75" s="7">
        <v>16</v>
      </c>
      <c r="T75" s="7">
        <v>17</v>
      </c>
      <c r="U75" s="7">
        <v>18</v>
      </c>
      <c r="V75" s="7">
        <v>19</v>
      </c>
      <c r="W75" s="7">
        <v>20</v>
      </c>
      <c r="X75" s="45" t="s">
        <v>47</v>
      </c>
    </row>
    <row r="76" spans="1:24" s="158" customFormat="1" ht="16" hidden="1" outlineLevel="1" x14ac:dyDescent="0.2">
      <c r="B76" s="135"/>
      <c r="C76" s="136"/>
      <c r="D76" s="117" t="str">
        <f>IF(D75&gt;='Monte Carlo Simulation'!$P$40,0,IF(D75&gt;'Monte Carlo Simulation'!$P$39,"Revenue",IF(D75&gt;'Monte Carlo Simulation'!$P$38,"FDA",IF(D75&gt;'Monte Carlo Simulation'!$P$37,"Phase 3",IF(D75&gt;'Monte Carlo Simulation'!$P$36,"Phase 2",IF(D75&gt;'Monte Carlo Simulation'!$P$35,"Phase 1","Preclinical"))))))</f>
        <v>Preclinical</v>
      </c>
      <c r="E76" s="117" t="str">
        <f>IF(E75&gt;='Monte Carlo Simulation'!$P$40,0,IF(E75&gt;'Monte Carlo Simulation'!$P$39,"Revenue",IF(E75&gt;'Monte Carlo Simulation'!$P$38,"FDA",IF(E75&gt;'Monte Carlo Simulation'!$P$37,"Phase 3",IF(E75&gt;'Monte Carlo Simulation'!$P$36,"Phase 2",IF(E75&gt;'Monte Carlo Simulation'!$P$35,"Phase 1","Preclinical"))))))</f>
        <v>Phase 1</v>
      </c>
      <c r="F76" s="117" t="str">
        <f>IF(F75&gt;='Monte Carlo Simulation'!$P$40,0,IF(F75&gt;'Monte Carlo Simulation'!$P$39,"Revenue",IF(F75&gt;'Monte Carlo Simulation'!$P$38,"FDA",IF(F75&gt;'Monte Carlo Simulation'!$P$37,"Phase 3",IF(F75&gt;'Monte Carlo Simulation'!$P$36,"Phase 2",IF(F75&gt;'Monte Carlo Simulation'!$P$35,"Phase 1","Preclinical"))))))</f>
        <v>Phase 2</v>
      </c>
      <c r="G76" s="117" t="str">
        <f>IF(G75&gt;='Monte Carlo Simulation'!$P$40,0,IF(G75&gt;'Monte Carlo Simulation'!$P$39,"Revenue",IF(G75&gt;'Monte Carlo Simulation'!$P$38,"FDA",IF(G75&gt;'Monte Carlo Simulation'!$P$37,"Phase 3",IF(G75&gt;'Monte Carlo Simulation'!$P$36,"Phase 2",IF(G75&gt;'Monte Carlo Simulation'!$P$35,"Phase 1","Preclinical"))))))</f>
        <v>Phase 2</v>
      </c>
      <c r="H76" s="117" t="str">
        <f>IF(H75&gt;='Monte Carlo Simulation'!$P$40,0,IF(H75&gt;'Monte Carlo Simulation'!$P$39,"Revenue",IF(H75&gt;'Monte Carlo Simulation'!$P$38,"FDA",IF(H75&gt;'Monte Carlo Simulation'!$P$37,"Phase 3",IF(H75&gt;'Monte Carlo Simulation'!$P$36,"Phase 2",IF(H75&gt;'Monte Carlo Simulation'!$P$35,"Phase 1","Preclinical"))))))</f>
        <v>FDA</v>
      </c>
      <c r="I76" s="117" t="str">
        <f>IF(I75&gt;='Monte Carlo Simulation'!$P$40,0,IF(I75&gt;'Monte Carlo Simulation'!$P$39,"Revenue",IF(I75&gt;'Monte Carlo Simulation'!$P$38,"FDA",IF(I75&gt;'Monte Carlo Simulation'!$P$37,"Phase 3",IF(I75&gt;'Monte Carlo Simulation'!$P$36,"Phase 2",IF(I75&gt;'Monte Carlo Simulation'!$P$35,"Phase 1","Preclinical"))))))</f>
        <v>Revenue</v>
      </c>
      <c r="J76" s="117" t="str">
        <f>IF(J75&gt;='Monte Carlo Simulation'!$P$40,0,IF(J75&gt;'Monte Carlo Simulation'!$P$39,"Revenue",IF(J75&gt;'Monte Carlo Simulation'!$P$38,"FDA",IF(J75&gt;'Monte Carlo Simulation'!$P$37,"Phase 3",IF(J75&gt;'Monte Carlo Simulation'!$P$36,"Phase 2",IF(J75&gt;'Monte Carlo Simulation'!$P$35,"Phase 1","Preclinical"))))))</f>
        <v>Revenue</v>
      </c>
      <c r="K76" s="117" t="str">
        <f>IF(K75&gt;='Monte Carlo Simulation'!$P$40,0,IF(K75&gt;'Monte Carlo Simulation'!$P$39,"Revenue",IF(K75&gt;'Monte Carlo Simulation'!$P$38,"FDA",IF(K75&gt;'Monte Carlo Simulation'!$P$37,"Phase 3",IF(K75&gt;'Monte Carlo Simulation'!$P$36,"Phase 2",IF(K75&gt;'Monte Carlo Simulation'!$P$35,"Phase 1","Preclinical"))))))</f>
        <v>Revenue</v>
      </c>
      <c r="L76" s="117" t="str">
        <f>IF(L75&gt;='Monte Carlo Simulation'!$P$40,0,IF(L75&gt;'Monte Carlo Simulation'!$P$39,"Revenue",IF(L75&gt;'Monte Carlo Simulation'!$P$38,"FDA",IF(L75&gt;'Monte Carlo Simulation'!$P$37,"Phase 3",IF(L75&gt;'Monte Carlo Simulation'!$P$36,"Phase 2",IF(L75&gt;'Monte Carlo Simulation'!$P$35,"Phase 1","Preclinical"))))))</f>
        <v>Revenue</v>
      </c>
      <c r="M76" s="117" t="str">
        <f>IF(M75&gt;='Monte Carlo Simulation'!$P$40,0,IF(M75&gt;'Monte Carlo Simulation'!$P$39,"Revenue",IF(M75&gt;'Monte Carlo Simulation'!$P$38,"FDA",IF(M75&gt;'Monte Carlo Simulation'!$P$37,"Phase 3",IF(M75&gt;'Monte Carlo Simulation'!$P$36,"Phase 2",IF(M75&gt;'Monte Carlo Simulation'!$P$35,"Phase 1","Preclinical"))))))</f>
        <v>Revenue</v>
      </c>
      <c r="N76" s="117" t="str">
        <f>IF(N75&gt;='Monte Carlo Simulation'!$P$40,0,IF(N75&gt;'Monte Carlo Simulation'!$P$39,"Revenue",IF(N75&gt;'Monte Carlo Simulation'!$P$38,"FDA",IF(N75&gt;'Monte Carlo Simulation'!$P$37,"Phase 3",IF(N75&gt;'Monte Carlo Simulation'!$P$36,"Phase 2",IF(N75&gt;'Monte Carlo Simulation'!$P$35,"Phase 1","Preclinical"))))))</f>
        <v>Revenue</v>
      </c>
      <c r="O76" s="117" t="str">
        <f>IF(O75&gt;='Monte Carlo Simulation'!$P$40,0,IF(O75&gt;'Monte Carlo Simulation'!$P$39,"Revenue",IF(O75&gt;'Monte Carlo Simulation'!$P$38,"FDA",IF(O75&gt;'Monte Carlo Simulation'!$P$37,"Phase 3",IF(O75&gt;'Monte Carlo Simulation'!$P$36,"Phase 2",IF(O75&gt;'Monte Carlo Simulation'!$P$35,"Phase 1","Preclinical"))))))</f>
        <v>Revenue</v>
      </c>
      <c r="P76" s="117" t="str">
        <f>IF(P75&gt;='Monte Carlo Simulation'!$P$40,0,IF(P75&gt;'Monte Carlo Simulation'!$P$39,"Revenue",IF(P75&gt;'Monte Carlo Simulation'!$P$38,"FDA",IF(P75&gt;'Monte Carlo Simulation'!$P$37,"Phase 3",IF(P75&gt;'Monte Carlo Simulation'!$P$36,"Phase 2",IF(P75&gt;'Monte Carlo Simulation'!$P$35,"Phase 1","Preclinical"))))))</f>
        <v>Revenue</v>
      </c>
      <c r="Q76" s="117" t="str">
        <f>IF(Q75&gt;='Monte Carlo Simulation'!$P$40,0,IF(Q75&gt;'Monte Carlo Simulation'!$P$39,"Revenue",IF(Q75&gt;'Monte Carlo Simulation'!$P$38,"FDA",IF(Q75&gt;'Monte Carlo Simulation'!$P$37,"Phase 3",IF(Q75&gt;'Monte Carlo Simulation'!$P$36,"Phase 2",IF(Q75&gt;'Monte Carlo Simulation'!$P$35,"Phase 1","Preclinical"))))))</f>
        <v>Revenue</v>
      </c>
      <c r="R76" s="117" t="str">
        <f>IF(R75&gt;='Monte Carlo Simulation'!$P$40,0,IF(R75&gt;'Monte Carlo Simulation'!$P$39,"Revenue",IF(R75&gt;'Monte Carlo Simulation'!$P$38,"FDA",IF(R75&gt;'Monte Carlo Simulation'!$P$37,"Phase 3",IF(R75&gt;'Monte Carlo Simulation'!$P$36,"Phase 2",IF(R75&gt;'Monte Carlo Simulation'!$P$35,"Phase 1","Preclinical"))))))</f>
        <v>Revenue</v>
      </c>
      <c r="S76" s="117">
        <f>IF(S75&gt;='Monte Carlo Simulation'!$P$40,0,IF(S75&gt;'Monte Carlo Simulation'!$P$39,"Revenue",IF(S75&gt;'Monte Carlo Simulation'!$P$38,"FDA",IF(S75&gt;'Monte Carlo Simulation'!$P$37,"Phase 3",IF(S75&gt;'Monte Carlo Simulation'!$P$36,"Phase 2",IF(S75&gt;'Monte Carlo Simulation'!$P$35,"Phase 1","Preclinical"))))))</f>
        <v>0</v>
      </c>
      <c r="T76" s="117">
        <f>IF(T75&gt;='Monte Carlo Simulation'!$P$40,0,IF(T75&gt;'Monte Carlo Simulation'!$P$39,"Revenue",IF(T75&gt;'Monte Carlo Simulation'!$P$38,"FDA",IF(T75&gt;'Monte Carlo Simulation'!$P$37,"Phase 3",IF(T75&gt;'Monte Carlo Simulation'!$P$36,"Phase 2",IF(T75&gt;'Monte Carlo Simulation'!$P$35,"Phase 1","Preclinical"))))))</f>
        <v>0</v>
      </c>
      <c r="U76" s="117">
        <f>IF(U75&gt;='Monte Carlo Simulation'!$P$40,0,IF(U75&gt;'Monte Carlo Simulation'!$P$39,"Revenue",IF(U75&gt;'Monte Carlo Simulation'!$P$38,"FDA",IF(U75&gt;'Monte Carlo Simulation'!$P$37,"Phase 3",IF(U75&gt;'Monte Carlo Simulation'!$P$36,"Phase 2",IF(U75&gt;'Monte Carlo Simulation'!$P$35,"Phase 1","Preclinical"))))))</f>
        <v>0</v>
      </c>
      <c r="V76" s="117">
        <f>IF(V75&gt;='Monte Carlo Simulation'!$P$40,0,IF(V75&gt;'Monte Carlo Simulation'!$P$39,"Revenue",IF(V75&gt;'Monte Carlo Simulation'!$P$38,"FDA",IF(V75&gt;'Monte Carlo Simulation'!$P$37,"Phase 3",IF(V75&gt;'Monte Carlo Simulation'!$P$36,"Phase 2",IF(V75&gt;'Monte Carlo Simulation'!$P$35,"Phase 1","Preclinical"))))))</f>
        <v>0</v>
      </c>
      <c r="W76" s="117">
        <f>IF(W75&gt;='Monte Carlo Simulation'!$P$40,0,IF(W75&gt;'Monte Carlo Simulation'!$P$39,"Revenue",IF(W75&gt;'Monte Carlo Simulation'!$P$38,"FDA",IF(W75&gt;'Monte Carlo Simulation'!$P$37,"Phase 3",IF(W75&gt;'Monte Carlo Simulation'!$P$36,"Phase 2",IF(W75&gt;'Monte Carlo Simulation'!$P$35,"Phase 1","Preclinical"))))))</f>
        <v>0</v>
      </c>
      <c r="X76" s="136"/>
    </row>
    <row r="77" spans="1:24" s="11" customFormat="1" ht="14" hidden="1" customHeight="1" outlineLevel="1" x14ac:dyDescent="0.2">
      <c r="B77" s="133" t="s">
        <v>22</v>
      </c>
      <c r="C77" s="137" t="s">
        <v>48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6"/>
    </row>
    <row r="78" spans="1:24" s="11" customFormat="1" ht="14" hidden="1" customHeight="1" outlineLevel="1" x14ac:dyDescent="0.2">
      <c r="B78" s="123" t="s">
        <v>49</v>
      </c>
      <c r="C78" s="167">
        <f>'Monte Carlo Simulation'!$D$36</f>
        <v>100000</v>
      </c>
      <c r="D78" s="116">
        <f t="shared" ref="D78:W78" si="6">IF(OR(D$76="Revenue", D$76=0),0,$C78)</f>
        <v>100000</v>
      </c>
      <c r="E78" s="116">
        <f t="shared" si="6"/>
        <v>100000</v>
      </c>
      <c r="F78" s="116">
        <f t="shared" si="6"/>
        <v>100000</v>
      </c>
      <c r="G78" s="116">
        <f t="shared" si="6"/>
        <v>100000</v>
      </c>
      <c r="H78" s="116">
        <f t="shared" si="6"/>
        <v>100000</v>
      </c>
      <c r="I78" s="116">
        <f t="shared" si="6"/>
        <v>0</v>
      </c>
      <c r="J78" s="116">
        <f t="shared" si="6"/>
        <v>0</v>
      </c>
      <c r="K78" s="116">
        <f t="shared" si="6"/>
        <v>0</v>
      </c>
      <c r="L78" s="116">
        <f t="shared" si="6"/>
        <v>0</v>
      </c>
      <c r="M78" s="116">
        <f t="shared" si="6"/>
        <v>0</v>
      </c>
      <c r="N78" s="116">
        <f t="shared" si="6"/>
        <v>0</v>
      </c>
      <c r="O78" s="116">
        <f t="shared" si="6"/>
        <v>0</v>
      </c>
      <c r="P78" s="116">
        <f t="shared" si="6"/>
        <v>0</v>
      </c>
      <c r="Q78" s="116">
        <f t="shared" si="6"/>
        <v>0</v>
      </c>
      <c r="R78" s="116">
        <f t="shared" si="6"/>
        <v>0</v>
      </c>
      <c r="S78" s="116">
        <f t="shared" si="6"/>
        <v>0</v>
      </c>
      <c r="T78" s="116">
        <f t="shared" si="6"/>
        <v>0</v>
      </c>
      <c r="U78" s="116">
        <f t="shared" si="6"/>
        <v>0</v>
      </c>
      <c r="V78" s="116">
        <f t="shared" si="6"/>
        <v>0</v>
      </c>
      <c r="W78" s="116">
        <f t="shared" si="6"/>
        <v>0</v>
      </c>
      <c r="X78" s="126">
        <f t="shared" ref="X78:X86" si="7">SUM(D78:M78,N78:W78)</f>
        <v>500000</v>
      </c>
    </row>
    <row r="79" spans="1:24" s="11" customFormat="1" ht="14" hidden="1" customHeight="1" outlineLevel="1" x14ac:dyDescent="0.2">
      <c r="B79" s="123" t="s">
        <v>50</v>
      </c>
      <c r="C79" s="167">
        <f ca="1">IF('Monte Carlo Simulation'!$D$20=0,0,'Monte Carlo Simulation'!$G$37)</f>
        <v>22553609.77</v>
      </c>
      <c r="D79" s="116">
        <f t="shared" ref="D79:W79" ca="1" si="8">IF(D$76="Preclinical", $C79,0)</f>
        <v>22553609.77</v>
      </c>
      <c r="E79" s="116">
        <f t="shared" si="8"/>
        <v>0</v>
      </c>
      <c r="F79" s="116">
        <f t="shared" si="8"/>
        <v>0</v>
      </c>
      <c r="G79" s="116">
        <f t="shared" si="8"/>
        <v>0</v>
      </c>
      <c r="H79" s="116">
        <f t="shared" si="8"/>
        <v>0</v>
      </c>
      <c r="I79" s="116">
        <f t="shared" si="8"/>
        <v>0</v>
      </c>
      <c r="J79" s="116">
        <f>IF(J$76="Preclinical", $C79,0)</f>
        <v>0</v>
      </c>
      <c r="K79" s="116">
        <f t="shared" si="8"/>
        <v>0</v>
      </c>
      <c r="L79" s="116">
        <f t="shared" si="8"/>
        <v>0</v>
      </c>
      <c r="M79" s="116">
        <f t="shared" si="8"/>
        <v>0</v>
      </c>
      <c r="N79" s="116">
        <f t="shared" si="8"/>
        <v>0</v>
      </c>
      <c r="O79" s="116">
        <f t="shared" si="8"/>
        <v>0</v>
      </c>
      <c r="P79" s="116">
        <f t="shared" si="8"/>
        <v>0</v>
      </c>
      <c r="Q79" s="116">
        <f t="shared" si="8"/>
        <v>0</v>
      </c>
      <c r="R79" s="116">
        <f t="shared" si="8"/>
        <v>0</v>
      </c>
      <c r="S79" s="116">
        <f t="shared" si="8"/>
        <v>0</v>
      </c>
      <c r="T79" s="116">
        <f t="shared" si="8"/>
        <v>0</v>
      </c>
      <c r="U79" s="116">
        <f t="shared" si="8"/>
        <v>0</v>
      </c>
      <c r="V79" s="116">
        <f t="shared" si="8"/>
        <v>0</v>
      </c>
      <c r="W79" s="116">
        <f t="shared" si="8"/>
        <v>0</v>
      </c>
      <c r="X79" s="126">
        <f t="shared" ca="1" si="7"/>
        <v>22553609.77</v>
      </c>
    </row>
    <row r="80" spans="1:24" s="11" customFormat="1" ht="14" hidden="1" customHeight="1" outlineLevel="1" x14ac:dyDescent="0.2">
      <c r="B80" s="123" t="s">
        <v>12</v>
      </c>
      <c r="C80" s="167">
        <f ca="1">IF('Monte Carlo Simulation'!$D$21=0,0,'Monte Carlo Simulation'!$G$38*'Monte Carlo Simulation'!$D$14/'Monte Carlo Simulation'!$D$21)</f>
        <v>785341.60000000009</v>
      </c>
      <c r="D80" s="116">
        <f t="shared" ref="D80:W80" si="9">IF(D$76="Phase 1",$C80,0)</f>
        <v>0</v>
      </c>
      <c r="E80" s="116">
        <f t="shared" ca="1" si="9"/>
        <v>785341.60000000009</v>
      </c>
      <c r="F80" s="116">
        <f t="shared" si="9"/>
        <v>0</v>
      </c>
      <c r="G80" s="116">
        <f t="shared" si="9"/>
        <v>0</v>
      </c>
      <c r="H80" s="116">
        <f t="shared" si="9"/>
        <v>0</v>
      </c>
      <c r="I80" s="116">
        <f t="shared" si="9"/>
        <v>0</v>
      </c>
      <c r="J80" s="116">
        <f t="shared" si="9"/>
        <v>0</v>
      </c>
      <c r="K80" s="116">
        <f t="shared" si="9"/>
        <v>0</v>
      </c>
      <c r="L80" s="116">
        <f t="shared" si="9"/>
        <v>0</v>
      </c>
      <c r="M80" s="116">
        <f t="shared" si="9"/>
        <v>0</v>
      </c>
      <c r="N80" s="116">
        <f t="shared" si="9"/>
        <v>0</v>
      </c>
      <c r="O80" s="116">
        <f t="shared" si="9"/>
        <v>0</v>
      </c>
      <c r="P80" s="116">
        <f t="shared" si="9"/>
        <v>0</v>
      </c>
      <c r="Q80" s="116">
        <f t="shared" si="9"/>
        <v>0</v>
      </c>
      <c r="R80" s="116">
        <f t="shared" si="9"/>
        <v>0</v>
      </c>
      <c r="S80" s="116">
        <f t="shared" si="9"/>
        <v>0</v>
      </c>
      <c r="T80" s="116">
        <f t="shared" si="9"/>
        <v>0</v>
      </c>
      <c r="U80" s="116">
        <f t="shared" si="9"/>
        <v>0</v>
      </c>
      <c r="V80" s="116">
        <f t="shared" si="9"/>
        <v>0</v>
      </c>
      <c r="W80" s="116">
        <f t="shared" si="9"/>
        <v>0</v>
      </c>
      <c r="X80" s="126">
        <f t="shared" ca="1" si="7"/>
        <v>785341.60000000009</v>
      </c>
    </row>
    <row r="81" spans="1:26" s="11" customFormat="1" ht="14" hidden="1" customHeight="1" outlineLevel="1" x14ac:dyDescent="0.2">
      <c r="B81" s="123" t="s">
        <v>14</v>
      </c>
      <c r="C81" s="167">
        <f ca="1">IF('Monte Carlo Simulation'!$D$22=0,0,'Monte Carlo Simulation'!$G$39*'Monte Carlo Simulation'!$D$15/'Monte Carlo Simulation'!$D$22)</f>
        <v>1432014.1875</v>
      </c>
      <c r="D81" s="116">
        <f t="shared" ref="D81:W81" si="10">IF(D$76="Phase 2",$C81,0)</f>
        <v>0</v>
      </c>
      <c r="E81" s="116">
        <f t="shared" si="10"/>
        <v>0</v>
      </c>
      <c r="F81" s="116">
        <f t="shared" ca="1" si="10"/>
        <v>1432014.1875</v>
      </c>
      <c r="G81" s="116">
        <f t="shared" ca="1" si="10"/>
        <v>1432014.1875</v>
      </c>
      <c r="H81" s="116">
        <f t="shared" si="10"/>
        <v>0</v>
      </c>
      <c r="I81" s="116">
        <f t="shared" si="10"/>
        <v>0</v>
      </c>
      <c r="J81" s="116">
        <f t="shared" si="10"/>
        <v>0</v>
      </c>
      <c r="K81" s="116">
        <f t="shared" si="10"/>
        <v>0</v>
      </c>
      <c r="L81" s="116">
        <f t="shared" si="10"/>
        <v>0</v>
      </c>
      <c r="M81" s="116">
        <f t="shared" si="10"/>
        <v>0</v>
      </c>
      <c r="N81" s="116">
        <f t="shared" si="10"/>
        <v>0</v>
      </c>
      <c r="O81" s="116">
        <f t="shared" si="10"/>
        <v>0</v>
      </c>
      <c r="P81" s="116">
        <f t="shared" si="10"/>
        <v>0</v>
      </c>
      <c r="Q81" s="116">
        <f t="shared" si="10"/>
        <v>0</v>
      </c>
      <c r="R81" s="116">
        <f t="shared" si="10"/>
        <v>0</v>
      </c>
      <c r="S81" s="116">
        <f t="shared" si="10"/>
        <v>0</v>
      </c>
      <c r="T81" s="116">
        <f t="shared" si="10"/>
        <v>0</v>
      </c>
      <c r="U81" s="116">
        <f t="shared" si="10"/>
        <v>0</v>
      </c>
      <c r="V81" s="116">
        <f t="shared" si="10"/>
        <v>0</v>
      </c>
      <c r="W81" s="116">
        <f t="shared" si="10"/>
        <v>0</v>
      </c>
      <c r="X81" s="126">
        <f t="shared" ca="1" si="7"/>
        <v>2864028.375</v>
      </c>
    </row>
    <row r="82" spans="1:26" s="11" customFormat="1" ht="14" hidden="1" customHeight="1" outlineLevel="1" x14ac:dyDescent="0.2">
      <c r="B82" s="123" t="s">
        <v>16</v>
      </c>
      <c r="C82" s="167">
        <f>IF('Monte Carlo Simulation'!$D$23=0,0,'Monte Carlo Simulation'!$D$40*'Monte Carlo Simulation'!$D$16/'Monte Carlo Simulation'!$D$23)</f>
        <v>0</v>
      </c>
      <c r="D82" s="116">
        <f t="shared" ref="D82:W82" si="11">IF(D$76="Phase 3",$C82,0)</f>
        <v>0</v>
      </c>
      <c r="E82" s="116">
        <f t="shared" si="11"/>
        <v>0</v>
      </c>
      <c r="F82" s="116">
        <f t="shared" si="11"/>
        <v>0</v>
      </c>
      <c r="G82" s="116">
        <f t="shared" si="11"/>
        <v>0</v>
      </c>
      <c r="H82" s="116">
        <f t="shared" si="11"/>
        <v>0</v>
      </c>
      <c r="I82" s="116">
        <f t="shared" si="11"/>
        <v>0</v>
      </c>
      <c r="J82" s="116">
        <f t="shared" si="11"/>
        <v>0</v>
      </c>
      <c r="K82" s="116">
        <f t="shared" si="11"/>
        <v>0</v>
      </c>
      <c r="L82" s="116">
        <f t="shared" si="11"/>
        <v>0</v>
      </c>
      <c r="M82" s="116">
        <f t="shared" si="11"/>
        <v>0</v>
      </c>
      <c r="N82" s="116">
        <f t="shared" si="11"/>
        <v>0</v>
      </c>
      <c r="O82" s="116">
        <f t="shared" si="11"/>
        <v>0</v>
      </c>
      <c r="P82" s="116">
        <f t="shared" si="11"/>
        <v>0</v>
      </c>
      <c r="Q82" s="116">
        <f t="shared" si="11"/>
        <v>0</v>
      </c>
      <c r="R82" s="116">
        <f t="shared" si="11"/>
        <v>0</v>
      </c>
      <c r="S82" s="116">
        <f t="shared" si="11"/>
        <v>0</v>
      </c>
      <c r="T82" s="116">
        <f t="shared" si="11"/>
        <v>0</v>
      </c>
      <c r="U82" s="116">
        <f t="shared" si="11"/>
        <v>0</v>
      </c>
      <c r="V82" s="116">
        <f t="shared" si="11"/>
        <v>0</v>
      </c>
      <c r="W82" s="116">
        <f t="shared" si="11"/>
        <v>0</v>
      </c>
      <c r="X82" s="126">
        <f t="shared" si="7"/>
        <v>0</v>
      </c>
    </row>
    <row r="83" spans="1:26" s="11" customFormat="1" ht="14" hidden="1" customHeight="1" outlineLevel="1" x14ac:dyDescent="0.2">
      <c r="B83" s="123" t="s">
        <v>51</v>
      </c>
      <c r="C83" s="167">
        <f>IF('Monte Carlo Simulation'!$D$24=0,0,'Monte Carlo Simulation'!$D$41/'Monte Carlo Simulation'!$D$24)</f>
        <v>1300000</v>
      </c>
      <c r="D83" s="116">
        <f t="shared" ref="D83:M83" si="12">IF(D$76="FDA", $C83,0)</f>
        <v>0</v>
      </c>
      <c r="E83" s="116">
        <f t="shared" si="12"/>
        <v>0</v>
      </c>
      <c r="F83" s="116">
        <f t="shared" si="12"/>
        <v>0</v>
      </c>
      <c r="G83" s="116">
        <f t="shared" si="12"/>
        <v>0</v>
      </c>
      <c r="H83" s="116">
        <f t="shared" si="12"/>
        <v>1300000</v>
      </c>
      <c r="I83" s="116">
        <f t="shared" si="12"/>
        <v>0</v>
      </c>
      <c r="J83" s="116">
        <f t="shared" si="12"/>
        <v>0</v>
      </c>
      <c r="K83" s="116">
        <f t="shared" si="12"/>
        <v>0</v>
      </c>
      <c r="L83" s="116">
        <f t="shared" si="12"/>
        <v>0</v>
      </c>
      <c r="M83" s="116">
        <f t="shared" si="12"/>
        <v>0</v>
      </c>
      <c r="N83" s="116">
        <f>IF(N$76="FDA", $C83/'Monte Carlo Simulation'!$D$24,0)</f>
        <v>0</v>
      </c>
      <c r="O83" s="116">
        <f>IF(O$76="FDA", $C83/'Monte Carlo Simulation'!$D$24,0)</f>
        <v>0</v>
      </c>
      <c r="P83" s="116">
        <f>IF(P$76="FDA", $C83/'Monte Carlo Simulation'!$D$24,0)</f>
        <v>0</v>
      </c>
      <c r="Q83" s="116">
        <f>IF(Q$76="FDA", $C83/'Monte Carlo Simulation'!$D$24,0)</f>
        <v>0</v>
      </c>
      <c r="R83" s="116">
        <f>IF(R$76="FDA", $C83/'Monte Carlo Simulation'!$D$24,0)</f>
        <v>0</v>
      </c>
      <c r="S83" s="116">
        <f>IF(S$76="FDA", $C83/'Monte Carlo Simulation'!$D$24,0)</f>
        <v>0</v>
      </c>
      <c r="T83" s="116">
        <f>IF(T$76="FDA", $C83/'Monte Carlo Simulation'!$D$24,0)</f>
        <v>0</v>
      </c>
      <c r="U83" s="116">
        <f>IF(U$76="FDA", $C83/'Monte Carlo Simulation'!$D$24,0)</f>
        <v>0</v>
      </c>
      <c r="V83" s="116">
        <f>IF(V$76="FDA", $C83/'Monte Carlo Simulation'!$D$24,0)</f>
        <v>0</v>
      </c>
      <c r="W83" s="116">
        <f>IF(W$76="FDA", $C83/'Monte Carlo Simulation'!$D$24,0)</f>
        <v>0</v>
      </c>
      <c r="X83" s="126">
        <f t="shared" si="7"/>
        <v>1300000</v>
      </c>
    </row>
    <row r="84" spans="1:26" s="11" customFormat="1" ht="14" hidden="1" customHeight="1" outlineLevel="1" x14ac:dyDescent="0.2">
      <c r="B84" s="123" t="s">
        <v>52</v>
      </c>
      <c r="C84" s="167">
        <f ca="1">IF('Monte Carlo Simulation'!$D$21=0,0,'Monte Carlo Simulation'!$G$42/'Monte Carlo Simulation'!$D$21)</f>
        <v>2608909.7400000002</v>
      </c>
      <c r="D84" s="116">
        <f>IF(D$76="Phase 1",IF(#REF!="Phase 1",0,$C84),0)</f>
        <v>0</v>
      </c>
      <c r="E84" s="116">
        <f t="shared" ref="E84:W84" ca="1" si="13">IF(E$76="Phase 1",IF(D$76="Phase 1",0,$C84),0)</f>
        <v>2608909.7400000002</v>
      </c>
      <c r="F84" s="116">
        <f t="shared" si="13"/>
        <v>0</v>
      </c>
      <c r="G84" s="116">
        <f t="shared" si="13"/>
        <v>0</v>
      </c>
      <c r="H84" s="116">
        <f t="shared" si="13"/>
        <v>0</v>
      </c>
      <c r="I84" s="116">
        <f t="shared" si="13"/>
        <v>0</v>
      </c>
      <c r="J84" s="116">
        <f t="shared" si="13"/>
        <v>0</v>
      </c>
      <c r="K84" s="116">
        <f t="shared" si="13"/>
        <v>0</v>
      </c>
      <c r="L84" s="116">
        <f t="shared" si="13"/>
        <v>0</v>
      </c>
      <c r="M84" s="116">
        <f t="shared" si="13"/>
        <v>0</v>
      </c>
      <c r="N84" s="116">
        <f t="shared" si="13"/>
        <v>0</v>
      </c>
      <c r="O84" s="116">
        <f t="shared" si="13"/>
        <v>0</v>
      </c>
      <c r="P84" s="116">
        <f t="shared" si="13"/>
        <v>0</v>
      </c>
      <c r="Q84" s="116">
        <f t="shared" si="13"/>
        <v>0</v>
      </c>
      <c r="R84" s="116">
        <f t="shared" si="13"/>
        <v>0</v>
      </c>
      <c r="S84" s="116">
        <f t="shared" si="13"/>
        <v>0</v>
      </c>
      <c r="T84" s="116">
        <f t="shared" si="13"/>
        <v>0</v>
      </c>
      <c r="U84" s="116">
        <f t="shared" si="13"/>
        <v>0</v>
      </c>
      <c r="V84" s="116">
        <f t="shared" si="13"/>
        <v>0</v>
      </c>
      <c r="W84" s="116">
        <f t="shared" si="13"/>
        <v>0</v>
      </c>
      <c r="X84" s="126">
        <f t="shared" ca="1" si="7"/>
        <v>2608909.7400000002</v>
      </c>
    </row>
    <row r="85" spans="1:26" s="11" customFormat="1" ht="14" hidden="1" customHeight="1" outlineLevel="1" x14ac:dyDescent="0.2">
      <c r="B85" s="123" t="s">
        <v>53</v>
      </c>
      <c r="C85" s="167">
        <f>IF('Monte Carlo Simulation'!$D$22=0,0,'Monte Carlo Simulation'!$G$43/'Monte Carlo Simulation'!$D$22)</f>
        <v>2697759.6</v>
      </c>
      <c r="D85" s="116">
        <f t="shared" ref="D85:M85" si="14">IF(D$76="Phase 2",$C$85,)</f>
        <v>0</v>
      </c>
      <c r="E85" s="116">
        <f t="shared" si="14"/>
        <v>0</v>
      </c>
      <c r="F85" s="116">
        <f t="shared" si="14"/>
        <v>2697759.6</v>
      </c>
      <c r="G85" s="116">
        <f t="shared" si="14"/>
        <v>2697759.6</v>
      </c>
      <c r="H85" s="116">
        <f t="shared" si="14"/>
        <v>0</v>
      </c>
      <c r="I85" s="116">
        <f t="shared" si="14"/>
        <v>0</v>
      </c>
      <c r="J85" s="116">
        <f t="shared" si="14"/>
        <v>0</v>
      </c>
      <c r="K85" s="116">
        <f t="shared" si="14"/>
        <v>0</v>
      </c>
      <c r="L85" s="116">
        <f t="shared" si="14"/>
        <v>0</v>
      </c>
      <c r="M85" s="116">
        <f t="shared" si="14"/>
        <v>0</v>
      </c>
      <c r="N85" s="116">
        <f t="shared" ref="N85:W85" si="15">IF(N76="Phase 2",$C$85,)</f>
        <v>0</v>
      </c>
      <c r="O85" s="116">
        <f t="shared" si="15"/>
        <v>0</v>
      </c>
      <c r="P85" s="116">
        <f t="shared" si="15"/>
        <v>0</v>
      </c>
      <c r="Q85" s="116">
        <f t="shared" si="15"/>
        <v>0</v>
      </c>
      <c r="R85" s="116">
        <f t="shared" si="15"/>
        <v>0</v>
      </c>
      <c r="S85" s="116">
        <f t="shared" si="15"/>
        <v>0</v>
      </c>
      <c r="T85" s="116">
        <f t="shared" si="15"/>
        <v>0</v>
      </c>
      <c r="U85" s="116">
        <f t="shared" si="15"/>
        <v>0</v>
      </c>
      <c r="V85" s="116">
        <f t="shared" si="15"/>
        <v>0</v>
      </c>
      <c r="W85" s="116">
        <f t="shared" si="15"/>
        <v>0</v>
      </c>
      <c r="X85" s="126">
        <f t="shared" si="7"/>
        <v>5395519.2000000002</v>
      </c>
    </row>
    <row r="86" spans="1:26" s="11" customFormat="1" ht="14" hidden="1" customHeight="1" outlineLevel="1" x14ac:dyDescent="0.2">
      <c r="B86" s="123" t="s">
        <v>54</v>
      </c>
      <c r="C86" s="167">
        <f>IF('Monte Carlo Simulation'!$D$21=0,0,IF('Monte Carlo Simulation'!$D$23=1,'Monte Carlo Simulation'!$D$44,'Monte Carlo Simulation'!$D$44/2))</f>
        <v>750000</v>
      </c>
      <c r="D86" s="116">
        <f>IF(D$76="Phase 3",IF(#REF!="Phase 3",IF(#REF!="Phase 3",0,$C86),$C86),0)</f>
        <v>0</v>
      </c>
      <c r="E86" s="116">
        <f>IF(E$76="Phase 3",IF(D$76="Phase 3",IF(#REF!="Phase 3",0,$C86),$C86),0)</f>
        <v>0</v>
      </c>
      <c r="F86" s="116">
        <f t="shared" ref="F86:M86" si="16">IF(F$76="Phase 3",IF(E$76="Phase 3",IF(D$76="Phase 3",0,$C86),$C86),0)</f>
        <v>0</v>
      </c>
      <c r="G86" s="116">
        <f t="shared" si="16"/>
        <v>0</v>
      </c>
      <c r="H86" s="116">
        <f t="shared" si="16"/>
        <v>0</v>
      </c>
      <c r="I86" s="116">
        <f t="shared" si="16"/>
        <v>0</v>
      </c>
      <c r="J86" s="116">
        <f t="shared" si="16"/>
        <v>0</v>
      </c>
      <c r="K86" s="116">
        <f t="shared" si="16"/>
        <v>0</v>
      </c>
      <c r="L86" s="116">
        <f t="shared" si="16"/>
        <v>0</v>
      </c>
      <c r="M86" s="116">
        <f t="shared" si="16"/>
        <v>0</v>
      </c>
      <c r="N86" s="116">
        <f>IF(N$76="Phase 3",IF(#REF!="Phase 3",IF(M$76="Phase 3",0,$C86),$C86),0)</f>
        <v>0</v>
      </c>
      <c r="O86" s="116">
        <f>IF(O$76="Phase 3",IF(N$76="Phase 3",IF(#REF!="Phase 3",0,$C86),$C86),0)</f>
        <v>0</v>
      </c>
      <c r="P86" s="116">
        <f t="shared" ref="P86:W86" si="17">IF(P$76="Phase 3",IF(O$76="Phase 3",IF(N$76="Phase 3",0,$C86),$C86),0)</f>
        <v>0</v>
      </c>
      <c r="Q86" s="116">
        <f t="shared" si="17"/>
        <v>0</v>
      </c>
      <c r="R86" s="116">
        <f t="shared" si="17"/>
        <v>0</v>
      </c>
      <c r="S86" s="116">
        <f t="shared" si="17"/>
        <v>0</v>
      </c>
      <c r="T86" s="116">
        <f t="shared" si="17"/>
        <v>0</v>
      </c>
      <c r="U86" s="116">
        <f t="shared" si="17"/>
        <v>0</v>
      </c>
      <c r="V86" s="116">
        <f t="shared" si="17"/>
        <v>0</v>
      </c>
      <c r="W86" s="116">
        <f t="shared" si="17"/>
        <v>0</v>
      </c>
      <c r="X86" s="126">
        <f t="shared" si="7"/>
        <v>0</v>
      </c>
    </row>
    <row r="87" spans="1:26" s="11" customFormat="1" ht="14" hidden="1" customHeight="1" outlineLevel="1" x14ac:dyDescent="0.2">
      <c r="B87" s="123" t="s">
        <v>55</v>
      </c>
      <c r="C87" s="168">
        <f ca="1">'Monte Carlo Simulation'!$G$45</f>
        <v>0.39</v>
      </c>
      <c r="D87" s="116">
        <f t="shared" ref="D87:W87" si="18">IF(D$76="Revenue", $C87*D68,0)</f>
        <v>0</v>
      </c>
      <c r="E87" s="116">
        <f t="shared" si="18"/>
        <v>0</v>
      </c>
      <c r="F87" s="116">
        <f t="shared" si="18"/>
        <v>0</v>
      </c>
      <c r="G87" s="116">
        <f t="shared" si="18"/>
        <v>0</v>
      </c>
      <c r="H87" s="116">
        <f t="shared" si="18"/>
        <v>0</v>
      </c>
      <c r="I87" s="116">
        <f t="shared" ca="1" si="18"/>
        <v>34745584.300070092</v>
      </c>
      <c r="J87" s="116">
        <f t="shared" ca="1" si="18"/>
        <v>71575903.6581444</v>
      </c>
      <c r="K87" s="116">
        <f t="shared" ca="1" si="18"/>
        <v>110584771.15183309</v>
      </c>
      <c r="L87" s="116">
        <f t="shared" ca="1" si="18"/>
        <v>151869752.38185084</v>
      </c>
      <c r="M87" s="116">
        <f t="shared" ca="1" si="18"/>
        <v>156425844.95330635</v>
      </c>
      <c r="N87" s="116">
        <f t="shared" ca="1" si="18"/>
        <v>161118620.30190551</v>
      </c>
      <c r="O87" s="116">
        <f t="shared" ca="1" si="18"/>
        <v>165952178.9109627</v>
      </c>
      <c r="P87" s="116">
        <f t="shared" ca="1" si="18"/>
        <v>128198058.20871867</v>
      </c>
      <c r="Q87" s="116">
        <f t="shared" ca="1" si="18"/>
        <v>88029333.303320184</v>
      </c>
      <c r="R87" s="116">
        <f t="shared" ca="1" si="18"/>
        <v>45335106.651209898</v>
      </c>
      <c r="S87" s="116">
        <f t="shared" si="18"/>
        <v>0</v>
      </c>
      <c r="T87" s="116">
        <f t="shared" si="18"/>
        <v>0</v>
      </c>
      <c r="U87" s="116">
        <f t="shared" si="18"/>
        <v>0</v>
      </c>
      <c r="V87" s="116">
        <f t="shared" si="18"/>
        <v>0</v>
      </c>
      <c r="W87" s="116">
        <f t="shared" si="18"/>
        <v>0</v>
      </c>
      <c r="X87" s="116">
        <f t="shared" ref="X87" si="19">IF(X$74="Revenue", $C87*X68,0)</f>
        <v>0</v>
      </c>
    </row>
    <row r="88" spans="1:26" s="11" customFormat="1" ht="14" hidden="1" customHeight="1" outlineLevel="1" x14ac:dyDescent="0.2">
      <c r="B88" s="123" t="s">
        <v>56</v>
      </c>
      <c r="C88" s="168">
        <f>'Monte Carlo Simulation'!$D$49</f>
        <v>0</v>
      </c>
      <c r="D88" s="116">
        <f t="shared" ref="D88:W88" si="20">IF(D$76="Revenue", $C88*D68,0)</f>
        <v>0</v>
      </c>
      <c r="E88" s="116">
        <f t="shared" si="20"/>
        <v>0</v>
      </c>
      <c r="F88" s="116">
        <f t="shared" si="20"/>
        <v>0</v>
      </c>
      <c r="G88" s="116">
        <f t="shared" si="20"/>
        <v>0</v>
      </c>
      <c r="H88" s="116">
        <f t="shared" si="20"/>
        <v>0</v>
      </c>
      <c r="I88" s="116">
        <f t="shared" ca="1" si="20"/>
        <v>0</v>
      </c>
      <c r="J88" s="116">
        <f t="shared" ca="1" si="20"/>
        <v>0</v>
      </c>
      <c r="K88" s="116">
        <f t="shared" ca="1" si="20"/>
        <v>0</v>
      </c>
      <c r="L88" s="116">
        <f t="shared" ca="1" si="20"/>
        <v>0</v>
      </c>
      <c r="M88" s="116">
        <f t="shared" ca="1" si="20"/>
        <v>0</v>
      </c>
      <c r="N88" s="116">
        <f t="shared" ca="1" si="20"/>
        <v>0</v>
      </c>
      <c r="O88" s="116">
        <f t="shared" ca="1" si="20"/>
        <v>0</v>
      </c>
      <c r="P88" s="116">
        <f t="shared" ca="1" si="20"/>
        <v>0</v>
      </c>
      <c r="Q88" s="116">
        <f t="shared" ca="1" si="20"/>
        <v>0</v>
      </c>
      <c r="R88" s="116">
        <f t="shared" ca="1" si="20"/>
        <v>0</v>
      </c>
      <c r="S88" s="116">
        <f t="shared" si="20"/>
        <v>0</v>
      </c>
      <c r="T88" s="116">
        <f t="shared" si="20"/>
        <v>0</v>
      </c>
      <c r="U88" s="116">
        <f t="shared" si="20"/>
        <v>0</v>
      </c>
      <c r="V88" s="116">
        <f t="shared" si="20"/>
        <v>0</v>
      </c>
      <c r="W88" s="116">
        <f t="shared" si="20"/>
        <v>0</v>
      </c>
      <c r="X88" s="116">
        <f t="shared" ref="X88" si="21">IF(X$74="Revenue", $C88*X68,0)</f>
        <v>0</v>
      </c>
    </row>
    <row r="89" spans="1:26" s="11" customFormat="1" ht="14" hidden="1" customHeight="1" outlineLevel="1" x14ac:dyDescent="0.2">
      <c r="B89" s="123" t="s">
        <v>57</v>
      </c>
      <c r="C89" s="118"/>
      <c r="D89" s="116">
        <v>0</v>
      </c>
      <c r="E89" s="116">
        <v>0</v>
      </c>
      <c r="F89" s="116">
        <v>0</v>
      </c>
      <c r="G89" s="116">
        <v>0</v>
      </c>
      <c r="H89" s="116">
        <v>0</v>
      </c>
      <c r="I89" s="116">
        <v>0</v>
      </c>
      <c r="J89" s="116">
        <v>0</v>
      </c>
      <c r="K89" s="116">
        <v>0</v>
      </c>
      <c r="L89" s="116">
        <v>0</v>
      </c>
      <c r="M89" s="116">
        <v>0</v>
      </c>
      <c r="N89" s="116">
        <v>0</v>
      </c>
      <c r="O89" s="116">
        <v>0</v>
      </c>
      <c r="P89" s="116">
        <v>0</v>
      </c>
      <c r="Q89" s="116">
        <v>0</v>
      </c>
      <c r="R89" s="116">
        <v>0</v>
      </c>
      <c r="S89" s="116">
        <v>0</v>
      </c>
      <c r="T89" s="116">
        <v>0</v>
      </c>
      <c r="U89" s="116">
        <v>0</v>
      </c>
      <c r="V89" s="116">
        <v>0</v>
      </c>
      <c r="W89" s="116">
        <v>0</v>
      </c>
      <c r="X89" s="126">
        <f>SUM(D89:M89,N89:W89)</f>
        <v>0</v>
      </c>
    </row>
    <row r="90" spans="1:26" s="12" customFormat="1" ht="14" hidden="1" customHeight="1" outlineLevel="1" x14ac:dyDescent="0.2">
      <c r="B90" s="133" t="s">
        <v>58</v>
      </c>
      <c r="C90" s="140"/>
      <c r="D90" s="141">
        <f t="shared" ref="D90:W90" ca="1" si="22">SUM(D78:D89)</f>
        <v>22653609.77</v>
      </c>
      <c r="E90" s="141">
        <f t="shared" ca="1" si="22"/>
        <v>3494251.3400000003</v>
      </c>
      <c r="F90" s="141">
        <f t="shared" ca="1" si="22"/>
        <v>4229773.7874999996</v>
      </c>
      <c r="G90" s="141">
        <f t="shared" ca="1" si="22"/>
        <v>4229773.7874999996</v>
      </c>
      <c r="H90" s="141">
        <f t="shared" si="22"/>
        <v>1400000</v>
      </c>
      <c r="I90" s="141">
        <f t="shared" ca="1" si="22"/>
        <v>34745584.300070092</v>
      </c>
      <c r="J90" s="141">
        <f t="shared" ca="1" si="22"/>
        <v>71575903.6581444</v>
      </c>
      <c r="K90" s="141">
        <f t="shared" ca="1" si="22"/>
        <v>110584771.15183309</v>
      </c>
      <c r="L90" s="141">
        <f t="shared" ca="1" si="22"/>
        <v>151869752.38185084</v>
      </c>
      <c r="M90" s="141">
        <f t="shared" ca="1" si="22"/>
        <v>156425844.95330635</v>
      </c>
      <c r="N90" s="141">
        <f t="shared" ca="1" si="22"/>
        <v>161118620.30190551</v>
      </c>
      <c r="O90" s="141">
        <f t="shared" ca="1" si="22"/>
        <v>165952178.9109627</v>
      </c>
      <c r="P90" s="141">
        <f t="shared" ca="1" si="22"/>
        <v>128198058.20871867</v>
      </c>
      <c r="Q90" s="141">
        <f t="shared" ca="1" si="22"/>
        <v>88029333.303320184</v>
      </c>
      <c r="R90" s="141">
        <f t="shared" ca="1" si="22"/>
        <v>45335106.651209898</v>
      </c>
      <c r="S90" s="141">
        <f t="shared" si="22"/>
        <v>0</v>
      </c>
      <c r="T90" s="141">
        <f t="shared" si="22"/>
        <v>0</v>
      </c>
      <c r="U90" s="141">
        <f t="shared" si="22"/>
        <v>0</v>
      </c>
      <c r="V90" s="141">
        <f t="shared" si="22"/>
        <v>0</v>
      </c>
      <c r="W90" s="141">
        <f t="shared" si="22"/>
        <v>0</v>
      </c>
      <c r="X90" s="142">
        <f ca="1">SUM(D90:M90,N90:W90)</f>
        <v>1149842562.5063217</v>
      </c>
    </row>
    <row r="91" spans="1:26" s="11" customFormat="1" ht="14" hidden="1" customHeight="1" outlineLevel="1" x14ac:dyDescent="0.2">
      <c r="B91" s="4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1:26" s="11" customFormat="1" ht="14" hidden="1" customHeight="1" outlineLevel="1" x14ac:dyDescent="0.2">
      <c r="B92" s="40"/>
      <c r="C92" s="31"/>
      <c r="D92" s="31"/>
      <c r="E92" s="31"/>
      <c r="F92" s="31"/>
      <c r="G92" s="31"/>
      <c r="H92" s="63"/>
      <c r="I92" s="31"/>
      <c r="J92" s="31"/>
      <c r="K92" s="31"/>
      <c r="L92" s="31"/>
      <c r="M92" s="31"/>
      <c r="N92" s="31"/>
    </row>
    <row r="93" spans="1:26" s="11" customFormat="1" ht="14" hidden="1" customHeight="1" outlineLevel="1" x14ac:dyDescent="0.2">
      <c r="B93" s="4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1:26" s="11" customFormat="1" ht="14" customHeight="1" collapsed="1" x14ac:dyDescent="0.2">
      <c r="B94" s="9"/>
      <c r="C94" s="8"/>
      <c r="X94" s="44" t="s">
        <v>46</v>
      </c>
      <c r="Y94" s="32"/>
      <c r="Z94" s="33"/>
    </row>
    <row r="95" spans="1:26" s="11" customFormat="1" ht="17" customHeight="1" x14ac:dyDescent="0.2">
      <c r="A95" s="11" t="s">
        <v>63</v>
      </c>
      <c r="B95" s="6" t="s">
        <v>65</v>
      </c>
      <c r="C95" s="7"/>
      <c r="D95" s="7">
        <v>1</v>
      </c>
      <c r="E95" s="7">
        <v>2</v>
      </c>
      <c r="F95" s="7">
        <v>3</v>
      </c>
      <c r="G95" s="7">
        <v>4</v>
      </c>
      <c r="H95" s="7">
        <v>5</v>
      </c>
      <c r="I95" s="7">
        <v>6</v>
      </c>
      <c r="J95" s="7">
        <v>7</v>
      </c>
      <c r="K95" s="7">
        <v>8</v>
      </c>
      <c r="L95" s="7">
        <v>9</v>
      </c>
      <c r="M95" s="7">
        <v>10</v>
      </c>
      <c r="N95" s="7">
        <v>11</v>
      </c>
      <c r="O95" s="7">
        <v>12</v>
      </c>
      <c r="P95" s="7">
        <v>13</v>
      </c>
      <c r="Q95" s="7">
        <v>14</v>
      </c>
      <c r="R95" s="7">
        <v>15</v>
      </c>
      <c r="S95" s="7">
        <v>16</v>
      </c>
      <c r="T95" s="7">
        <v>17</v>
      </c>
      <c r="U95" s="7">
        <v>18</v>
      </c>
      <c r="V95" s="7">
        <v>19</v>
      </c>
      <c r="W95" s="7">
        <v>20</v>
      </c>
      <c r="X95" s="45" t="s">
        <v>47</v>
      </c>
    </row>
    <row r="96" spans="1:26" s="11" customFormat="1" ht="14" hidden="1" customHeight="1" outlineLevel="1" x14ac:dyDescent="0.2">
      <c r="B96" s="143"/>
      <c r="C96" s="144"/>
      <c r="D96" s="117" t="str">
        <f>D$76</f>
        <v>Preclinical</v>
      </c>
      <c r="E96" s="117" t="str">
        <f t="shared" ref="E96:M96" si="23">E$76</f>
        <v>Phase 1</v>
      </c>
      <c r="F96" s="117" t="str">
        <f t="shared" si="23"/>
        <v>Phase 2</v>
      </c>
      <c r="G96" s="117" t="str">
        <f t="shared" si="23"/>
        <v>Phase 2</v>
      </c>
      <c r="H96" s="117" t="str">
        <f t="shared" si="23"/>
        <v>FDA</v>
      </c>
      <c r="I96" s="117" t="str">
        <f t="shared" si="23"/>
        <v>Revenue</v>
      </c>
      <c r="J96" s="117" t="str">
        <f t="shared" si="23"/>
        <v>Revenue</v>
      </c>
      <c r="K96" s="117" t="str">
        <f t="shared" si="23"/>
        <v>Revenue</v>
      </c>
      <c r="L96" s="117" t="str">
        <f t="shared" si="23"/>
        <v>Revenue</v>
      </c>
      <c r="M96" s="117" t="str">
        <f t="shared" si="23"/>
        <v>Revenue</v>
      </c>
      <c r="N96" s="117" t="str">
        <f t="shared" ref="N96:W96" si="24">N76</f>
        <v>Revenue</v>
      </c>
      <c r="O96" s="117" t="str">
        <f t="shared" si="24"/>
        <v>Revenue</v>
      </c>
      <c r="P96" s="117" t="str">
        <f t="shared" si="24"/>
        <v>Revenue</v>
      </c>
      <c r="Q96" s="117" t="str">
        <f t="shared" si="24"/>
        <v>Revenue</v>
      </c>
      <c r="R96" s="117" t="str">
        <f t="shared" si="24"/>
        <v>Revenue</v>
      </c>
      <c r="S96" s="117">
        <f t="shared" si="24"/>
        <v>0</v>
      </c>
      <c r="T96" s="117">
        <f t="shared" si="24"/>
        <v>0</v>
      </c>
      <c r="U96" s="117">
        <f t="shared" si="24"/>
        <v>0</v>
      </c>
      <c r="V96" s="117">
        <f t="shared" si="24"/>
        <v>0</v>
      </c>
      <c r="W96" s="117">
        <f t="shared" si="24"/>
        <v>0</v>
      </c>
      <c r="X96" s="145"/>
    </row>
    <row r="97" spans="2:24" s="11" customFormat="1" ht="14" hidden="1" customHeight="1" outlineLevel="1" x14ac:dyDescent="0.2">
      <c r="B97" s="146" t="s">
        <v>40</v>
      </c>
      <c r="C97" s="147">
        <f ca="1">'Monte Carlo Simulation'!G51</f>
        <v>0.26</v>
      </c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45"/>
    </row>
    <row r="98" spans="2:24" s="11" customFormat="1" ht="14" hidden="1" customHeight="1" outlineLevel="1" x14ac:dyDescent="0.2">
      <c r="B98" s="146" t="str">
        <f>B50</f>
        <v>Tax Rate</v>
      </c>
      <c r="C98" s="147">
        <f>D50</f>
        <v>0.25</v>
      </c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45"/>
    </row>
    <row r="99" spans="2:24" s="11" customFormat="1" ht="14" hidden="1" customHeight="1" outlineLevel="1" x14ac:dyDescent="0.2">
      <c r="B99" s="119"/>
      <c r="C99" s="149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45"/>
    </row>
    <row r="100" spans="2:24" s="11" customFormat="1" ht="14" hidden="1" customHeight="1" outlineLevel="1" x14ac:dyDescent="0.2">
      <c r="B100" s="150" t="s">
        <v>83</v>
      </c>
      <c r="C100" s="149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45"/>
    </row>
    <row r="101" spans="2:24" s="11" customFormat="1" ht="14" hidden="1" customHeight="1" outlineLevel="1" x14ac:dyDescent="0.2">
      <c r="B101" s="146" t="s">
        <v>75</v>
      </c>
      <c r="C101" s="147">
        <f>'Monte Carlo Simulation'!D28</f>
        <v>1</v>
      </c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45"/>
    </row>
    <row r="102" spans="2:24" s="11" customFormat="1" ht="14" hidden="1" customHeight="1" outlineLevel="1" x14ac:dyDescent="0.2">
      <c r="B102" s="119" t="s">
        <v>71</v>
      </c>
      <c r="C102" s="147">
        <f>'Monte Carlo Simulation'!D29</f>
        <v>0.71</v>
      </c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45"/>
    </row>
    <row r="103" spans="2:24" s="11" customFormat="1" ht="14" hidden="1" customHeight="1" outlineLevel="1" x14ac:dyDescent="0.2">
      <c r="B103" s="119" t="s">
        <v>72</v>
      </c>
      <c r="C103" s="147">
        <f>'Monte Carlo Simulation'!D30</f>
        <v>0.45</v>
      </c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45"/>
    </row>
    <row r="104" spans="2:24" s="11" customFormat="1" ht="14" hidden="1" customHeight="1" outlineLevel="1" x14ac:dyDescent="0.2">
      <c r="B104" s="119" t="s">
        <v>73</v>
      </c>
      <c r="C104" s="147">
        <f>'Monte Carlo Simulation'!D31</f>
        <v>0.64</v>
      </c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45"/>
    </row>
    <row r="105" spans="2:24" s="11" customFormat="1" ht="14" hidden="1" customHeight="1" outlineLevel="1" x14ac:dyDescent="0.2">
      <c r="B105" s="119" t="s">
        <v>74</v>
      </c>
      <c r="C105" s="147">
        <f>'Monte Carlo Simulation'!D32</f>
        <v>0.93</v>
      </c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45"/>
    </row>
    <row r="106" spans="2:24" s="11" customFormat="1" ht="14" hidden="1" customHeight="1" outlineLevel="1" x14ac:dyDescent="0.2">
      <c r="B106" s="119"/>
      <c r="C106" s="151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45"/>
    </row>
    <row r="107" spans="2:24" s="11" customFormat="1" ht="14" hidden="1" customHeight="1" outlineLevel="1" x14ac:dyDescent="0.2">
      <c r="B107" s="152" t="s">
        <v>84</v>
      </c>
      <c r="C107" s="118"/>
      <c r="D107" s="153">
        <f>IF(D96="Preclinical",$C101,IF(D96="Phase 1",$C101*$C102,IF(D96="Phase 2",$C101*$C102*$C103,IF(D96="Phase 3",$C101*$C102*$C103*$C104,IF(D96="FDA",$C101*$C102*$C103*$C104*$C105,IF(D96="Revenue",1))))))</f>
        <v>1</v>
      </c>
      <c r="E107" s="153">
        <f t="shared" ref="E107:V107" si="25">IF(E96="Preclinical",$C101,IF(E96="Phase 1",$C101*$C102,IF(E96="Phase 2",$C101*$C102*$C103,IF(E96="Phase 3",$C101*$C102*$C103*$C104,IF(E96="FDA",$C101*$C102*$C103*$C104*$C105,IF(E96="Revenue",1))))))</f>
        <v>0.71</v>
      </c>
      <c r="F107" s="153">
        <f t="shared" si="25"/>
        <v>0.31950000000000001</v>
      </c>
      <c r="G107" s="153">
        <f t="shared" si="25"/>
        <v>0.31950000000000001</v>
      </c>
      <c r="H107" s="153">
        <f t="shared" si="25"/>
        <v>0.19016640000000001</v>
      </c>
      <c r="I107" s="153">
        <f t="shared" si="25"/>
        <v>1</v>
      </c>
      <c r="J107" s="153">
        <f t="shared" si="25"/>
        <v>1</v>
      </c>
      <c r="K107" s="153">
        <f t="shared" si="25"/>
        <v>1</v>
      </c>
      <c r="L107" s="153">
        <f t="shared" si="25"/>
        <v>1</v>
      </c>
      <c r="M107" s="153">
        <f t="shared" si="25"/>
        <v>1</v>
      </c>
      <c r="N107" s="153">
        <f t="shared" si="25"/>
        <v>1</v>
      </c>
      <c r="O107" s="153">
        <f t="shared" si="25"/>
        <v>1</v>
      </c>
      <c r="P107" s="153">
        <f t="shared" si="25"/>
        <v>1</v>
      </c>
      <c r="Q107" s="153">
        <f t="shared" si="25"/>
        <v>1</v>
      </c>
      <c r="R107" s="153">
        <f t="shared" si="25"/>
        <v>1</v>
      </c>
      <c r="S107" s="153" t="b">
        <f t="shared" si="25"/>
        <v>0</v>
      </c>
      <c r="T107" s="153" t="b">
        <f t="shared" si="25"/>
        <v>0</v>
      </c>
      <c r="U107" s="153" t="b">
        <f t="shared" si="25"/>
        <v>0</v>
      </c>
      <c r="V107" s="153" t="b">
        <f t="shared" si="25"/>
        <v>0</v>
      </c>
      <c r="W107" s="153"/>
      <c r="X107" s="145"/>
    </row>
    <row r="108" spans="2:24" s="11" customFormat="1" ht="14" hidden="1" customHeight="1" outlineLevel="1" x14ac:dyDescent="0.2">
      <c r="B108" s="123"/>
      <c r="C108" s="118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45"/>
    </row>
    <row r="109" spans="2:24" s="11" customFormat="1" ht="14" hidden="1" customHeight="1" outlineLevel="1" x14ac:dyDescent="0.2">
      <c r="B109" s="123" t="s">
        <v>67</v>
      </c>
      <c r="C109" s="118"/>
      <c r="D109" s="126">
        <f ca="1">D70</f>
        <v>0</v>
      </c>
      <c r="E109" s="126">
        <f t="shared" ref="E109:X109" ca="1" si="26">E70</f>
        <v>392670.80000000005</v>
      </c>
      <c r="F109" s="126">
        <f t="shared" ca="1" si="26"/>
        <v>716007.09375</v>
      </c>
      <c r="G109" s="126">
        <f t="shared" ca="1" si="26"/>
        <v>716007.09375</v>
      </c>
      <c r="H109" s="126">
        <f t="shared" ca="1" si="26"/>
        <v>0</v>
      </c>
      <c r="I109" s="126">
        <f t="shared" ca="1" si="26"/>
        <v>89091241.795051515</v>
      </c>
      <c r="J109" s="126">
        <f t="shared" ca="1" si="26"/>
        <v>183527958.09780616</v>
      </c>
      <c r="K109" s="126">
        <f t="shared" ca="1" si="26"/>
        <v>283550695.26111048</v>
      </c>
      <c r="L109" s="126">
        <f t="shared" ca="1" si="26"/>
        <v>389409621.49192518</v>
      </c>
      <c r="M109" s="126">
        <f t="shared" ca="1" si="26"/>
        <v>401091910.13668293</v>
      </c>
      <c r="N109" s="126">
        <f t="shared" ca="1" si="26"/>
        <v>413124667.44078338</v>
      </c>
      <c r="O109" s="126">
        <f t="shared" ca="1" si="26"/>
        <v>425518407.4640069</v>
      </c>
      <c r="P109" s="126">
        <f t="shared" ca="1" si="26"/>
        <v>328712969.76594532</v>
      </c>
      <c r="Q109" s="126">
        <f t="shared" ca="1" si="26"/>
        <v>225716239.23928252</v>
      </c>
      <c r="R109" s="126">
        <f t="shared" ca="1" si="26"/>
        <v>116243863.2082305</v>
      </c>
      <c r="S109" s="126">
        <f t="shared" ca="1" si="26"/>
        <v>0</v>
      </c>
      <c r="T109" s="126">
        <f t="shared" ca="1" si="26"/>
        <v>0</v>
      </c>
      <c r="U109" s="126">
        <f t="shared" ca="1" si="26"/>
        <v>0</v>
      </c>
      <c r="V109" s="126">
        <f t="shared" ca="1" si="26"/>
        <v>0</v>
      </c>
      <c r="W109" s="126">
        <f t="shared" ca="1" si="26"/>
        <v>0</v>
      </c>
      <c r="X109" s="126">
        <f t="shared" ca="1" si="26"/>
        <v>2857812258.8883252</v>
      </c>
    </row>
    <row r="110" spans="2:24" s="11" customFormat="1" ht="14" hidden="1" customHeight="1" outlineLevel="1" x14ac:dyDescent="0.2">
      <c r="B110" s="123" t="s">
        <v>68</v>
      </c>
      <c r="C110" s="118"/>
      <c r="D110" s="154">
        <f ca="1">-D90</f>
        <v>-22653609.77</v>
      </c>
      <c r="E110" s="154">
        <f t="shared" ref="E110:X110" ca="1" si="27">-E90</f>
        <v>-3494251.3400000003</v>
      </c>
      <c r="F110" s="154">
        <f t="shared" ca="1" si="27"/>
        <v>-4229773.7874999996</v>
      </c>
      <c r="G110" s="154">
        <f t="shared" ca="1" si="27"/>
        <v>-4229773.7874999996</v>
      </c>
      <c r="H110" s="154">
        <f t="shared" si="27"/>
        <v>-1400000</v>
      </c>
      <c r="I110" s="154">
        <f t="shared" ca="1" si="27"/>
        <v>-34745584.300070092</v>
      </c>
      <c r="J110" s="154">
        <f t="shared" ca="1" si="27"/>
        <v>-71575903.6581444</v>
      </c>
      <c r="K110" s="154">
        <f t="shared" ca="1" si="27"/>
        <v>-110584771.15183309</v>
      </c>
      <c r="L110" s="154">
        <f t="shared" ca="1" si="27"/>
        <v>-151869752.38185084</v>
      </c>
      <c r="M110" s="154">
        <f t="shared" ca="1" si="27"/>
        <v>-156425844.95330635</v>
      </c>
      <c r="N110" s="154">
        <f t="shared" ca="1" si="27"/>
        <v>-161118620.30190551</v>
      </c>
      <c r="O110" s="154">
        <f t="shared" ca="1" si="27"/>
        <v>-165952178.9109627</v>
      </c>
      <c r="P110" s="154">
        <f t="shared" ca="1" si="27"/>
        <v>-128198058.20871867</v>
      </c>
      <c r="Q110" s="154">
        <f t="shared" ca="1" si="27"/>
        <v>-88029333.303320184</v>
      </c>
      <c r="R110" s="154">
        <f t="shared" ca="1" si="27"/>
        <v>-45335106.651209898</v>
      </c>
      <c r="S110" s="154">
        <f t="shared" si="27"/>
        <v>0</v>
      </c>
      <c r="T110" s="154">
        <f t="shared" si="27"/>
        <v>0</v>
      </c>
      <c r="U110" s="154">
        <f t="shared" si="27"/>
        <v>0</v>
      </c>
      <c r="V110" s="154">
        <f t="shared" si="27"/>
        <v>0</v>
      </c>
      <c r="W110" s="154">
        <f t="shared" si="27"/>
        <v>0</v>
      </c>
      <c r="X110" s="154">
        <f t="shared" ca="1" si="27"/>
        <v>-1149842562.5063217</v>
      </c>
    </row>
    <row r="111" spans="2:24" s="11" customFormat="1" ht="14" hidden="1" customHeight="1" outlineLevel="1" x14ac:dyDescent="0.2">
      <c r="B111" s="123"/>
      <c r="C111" s="118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</row>
    <row r="112" spans="2:24" s="11" customFormat="1" ht="14" hidden="1" customHeight="1" outlineLevel="1" x14ac:dyDescent="0.2">
      <c r="B112" s="133" t="s">
        <v>91</v>
      </c>
      <c r="C112" s="118"/>
      <c r="D112" s="154">
        <f ca="1">SUM(D109:D110)</f>
        <v>-22653609.77</v>
      </c>
      <c r="E112" s="154">
        <f t="shared" ref="E112:W112" ca="1" si="28">SUM(E109:E110)</f>
        <v>-3101580.54</v>
      </c>
      <c r="F112" s="154">
        <f t="shared" ca="1" si="28"/>
        <v>-3513766.6937499996</v>
      </c>
      <c r="G112" s="154">
        <f t="shared" ca="1" si="28"/>
        <v>-3513766.6937499996</v>
      </c>
      <c r="H112" s="154">
        <f t="shared" ca="1" si="28"/>
        <v>-1400000</v>
      </c>
      <c r="I112" s="154">
        <f t="shared" ca="1" si="28"/>
        <v>54345657.494981423</v>
      </c>
      <c r="J112" s="154">
        <f t="shared" ca="1" si="28"/>
        <v>111952054.43966176</v>
      </c>
      <c r="K112" s="154">
        <f t="shared" ca="1" si="28"/>
        <v>172965924.1092774</v>
      </c>
      <c r="L112" s="154">
        <f t="shared" ca="1" si="28"/>
        <v>237539869.11007434</v>
      </c>
      <c r="M112" s="154">
        <f t="shared" ca="1" si="28"/>
        <v>244666065.18337658</v>
      </c>
      <c r="N112" s="154">
        <f t="shared" ca="1" si="28"/>
        <v>252006047.13887787</v>
      </c>
      <c r="O112" s="154">
        <f t="shared" ca="1" si="28"/>
        <v>259566228.5530442</v>
      </c>
      <c r="P112" s="154">
        <f t="shared" ca="1" si="28"/>
        <v>200514911.55722666</v>
      </c>
      <c r="Q112" s="154">
        <f t="shared" ca="1" si="28"/>
        <v>137686905.93596232</v>
      </c>
      <c r="R112" s="154">
        <f t="shared" ca="1" si="28"/>
        <v>70908756.557020605</v>
      </c>
      <c r="S112" s="154">
        <f t="shared" ca="1" si="28"/>
        <v>0</v>
      </c>
      <c r="T112" s="154">
        <f t="shared" ca="1" si="28"/>
        <v>0</v>
      </c>
      <c r="U112" s="154">
        <f t="shared" ca="1" si="28"/>
        <v>0</v>
      </c>
      <c r="V112" s="154">
        <f t="shared" ca="1" si="28"/>
        <v>0</v>
      </c>
      <c r="W112" s="154">
        <f t="shared" ca="1" si="28"/>
        <v>0</v>
      </c>
      <c r="X112" s="154"/>
    </row>
    <row r="113" spans="1:24" s="11" customFormat="1" ht="14" hidden="1" customHeight="1" outlineLevel="1" x14ac:dyDescent="0.2">
      <c r="B113" s="133" t="s">
        <v>128</v>
      </c>
      <c r="C113" s="118"/>
      <c r="D113" s="154">
        <f ca="1">IF(D112&gt;0, D112*(1-$C$98), D112)</f>
        <v>-22653609.77</v>
      </c>
      <c r="E113" s="154">
        <f t="shared" ref="E113:W113" ca="1" si="29">IF(E112&gt;0, E112*(1-$C$98), E112)</f>
        <v>-3101580.54</v>
      </c>
      <c r="F113" s="154">
        <f t="shared" ca="1" si="29"/>
        <v>-3513766.6937499996</v>
      </c>
      <c r="G113" s="154">
        <f t="shared" ca="1" si="29"/>
        <v>-3513766.6937499996</v>
      </c>
      <c r="H113" s="154">
        <f t="shared" ca="1" si="29"/>
        <v>-1400000</v>
      </c>
      <c r="I113" s="154">
        <f t="shared" ca="1" si="29"/>
        <v>40759243.121236071</v>
      </c>
      <c r="J113" s="154">
        <f t="shared" ca="1" si="29"/>
        <v>83964040.829746321</v>
      </c>
      <c r="K113" s="154">
        <f t="shared" ca="1" si="29"/>
        <v>129724443.08195806</v>
      </c>
      <c r="L113" s="154">
        <f t="shared" ca="1" si="29"/>
        <v>178154901.83255577</v>
      </c>
      <c r="M113" s="154">
        <f t="shared" ca="1" si="29"/>
        <v>183499548.88753244</v>
      </c>
      <c r="N113" s="154">
        <f t="shared" ca="1" si="29"/>
        <v>189004535.3541584</v>
      </c>
      <c r="O113" s="154">
        <f t="shared" ca="1" si="29"/>
        <v>194674671.41478315</v>
      </c>
      <c r="P113" s="154">
        <f t="shared" ca="1" si="29"/>
        <v>150386183.66791999</v>
      </c>
      <c r="Q113" s="154">
        <f t="shared" ca="1" si="29"/>
        <v>103265179.45197174</v>
      </c>
      <c r="R113" s="154">
        <f t="shared" ca="1" si="29"/>
        <v>53181567.417765453</v>
      </c>
      <c r="S113" s="154">
        <f t="shared" ca="1" si="29"/>
        <v>0</v>
      </c>
      <c r="T113" s="154">
        <f t="shared" ca="1" si="29"/>
        <v>0</v>
      </c>
      <c r="U113" s="154">
        <f t="shared" ca="1" si="29"/>
        <v>0</v>
      </c>
      <c r="V113" s="154">
        <f t="shared" ca="1" si="29"/>
        <v>0</v>
      </c>
      <c r="W113" s="154">
        <f t="shared" ca="1" si="29"/>
        <v>0</v>
      </c>
      <c r="X113" s="154"/>
    </row>
    <row r="114" spans="1:24" s="11" customFormat="1" ht="14" hidden="1" customHeight="1" outlineLevel="1" x14ac:dyDescent="0.2">
      <c r="B114" s="133" t="s">
        <v>92</v>
      </c>
      <c r="C114" s="118"/>
      <c r="D114" s="154">
        <f ca="1">D107*D113</f>
        <v>-22653609.77</v>
      </c>
      <c r="E114" s="154">
        <f t="shared" ref="E114:W114" ca="1" si="30">E107*E113</f>
        <v>-2202122.1834</v>
      </c>
      <c r="F114" s="154">
        <f t="shared" ca="1" si="30"/>
        <v>-1122648.458653125</v>
      </c>
      <c r="G114" s="154">
        <f t="shared" ca="1" si="30"/>
        <v>-1122648.458653125</v>
      </c>
      <c r="H114" s="154">
        <f t="shared" ca="1" si="30"/>
        <v>-266232.96000000002</v>
      </c>
      <c r="I114" s="154">
        <f t="shared" ca="1" si="30"/>
        <v>40759243.121236071</v>
      </c>
      <c r="J114" s="154">
        <f t="shared" ca="1" si="30"/>
        <v>83964040.829746321</v>
      </c>
      <c r="K114" s="154">
        <f t="shared" ca="1" si="30"/>
        <v>129724443.08195806</v>
      </c>
      <c r="L114" s="154">
        <f t="shared" ca="1" si="30"/>
        <v>178154901.83255577</v>
      </c>
      <c r="M114" s="154">
        <f t="shared" ca="1" si="30"/>
        <v>183499548.88753244</v>
      </c>
      <c r="N114" s="154">
        <f t="shared" ca="1" si="30"/>
        <v>189004535.3541584</v>
      </c>
      <c r="O114" s="154">
        <f t="shared" ca="1" si="30"/>
        <v>194674671.41478315</v>
      </c>
      <c r="P114" s="154">
        <f t="shared" ca="1" si="30"/>
        <v>150386183.66791999</v>
      </c>
      <c r="Q114" s="154">
        <f t="shared" ca="1" si="30"/>
        <v>103265179.45197174</v>
      </c>
      <c r="R114" s="154">
        <f t="shared" ca="1" si="30"/>
        <v>53181567.417765453</v>
      </c>
      <c r="S114" s="154">
        <f t="shared" ca="1" si="30"/>
        <v>0</v>
      </c>
      <c r="T114" s="154">
        <f t="shared" ca="1" si="30"/>
        <v>0</v>
      </c>
      <c r="U114" s="154">
        <f t="shared" ca="1" si="30"/>
        <v>0</v>
      </c>
      <c r="V114" s="154">
        <f t="shared" ca="1" si="30"/>
        <v>0</v>
      </c>
      <c r="W114" s="154">
        <f t="shared" ca="1" si="30"/>
        <v>0</v>
      </c>
      <c r="X114" s="154"/>
    </row>
    <row r="115" spans="1:24" s="11" customFormat="1" ht="14" hidden="1" customHeight="1" outlineLevel="1" x14ac:dyDescent="0.2">
      <c r="B115" s="123"/>
      <c r="C115" s="118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</row>
    <row r="116" spans="1:24" s="11" customFormat="1" ht="14" hidden="1" customHeight="1" outlineLevel="1" x14ac:dyDescent="0.2">
      <c r="B116" s="133" t="s">
        <v>93</v>
      </c>
      <c r="C116" s="118"/>
      <c r="D116" s="154">
        <f ca="1">D114*D117</f>
        <v>-22653609.77</v>
      </c>
      <c r="E116" s="154">
        <f t="shared" ref="E116:W116" ca="1" si="31">E114*E117</f>
        <v>-1747716.0185714285</v>
      </c>
      <c r="F116" s="154">
        <f t="shared" ca="1" si="31"/>
        <v>-707135.58746102592</v>
      </c>
      <c r="G116" s="154">
        <f t="shared" ca="1" si="31"/>
        <v>-561218.72020716348</v>
      </c>
      <c r="H116" s="154">
        <f t="shared" ca="1" si="31"/>
        <v>-105628.14190932104</v>
      </c>
      <c r="I116" s="154">
        <f t="shared" ca="1" si="31"/>
        <v>12834335.419454893</v>
      </c>
      <c r="J116" s="154">
        <f t="shared" ca="1" si="31"/>
        <v>20983119.812759593</v>
      </c>
      <c r="K116" s="154">
        <f t="shared" ca="1" si="31"/>
        <v>25729301.675169498</v>
      </c>
      <c r="L116" s="154">
        <f t="shared" ca="1" si="31"/>
        <v>28043577.487221785</v>
      </c>
      <c r="M116" s="154">
        <f t="shared" ca="1" si="31"/>
        <v>22924511.755427331</v>
      </c>
      <c r="N116" s="154">
        <f t="shared" ca="1" si="31"/>
        <v>18739878.657214403</v>
      </c>
      <c r="O116" s="154">
        <f t="shared" ca="1" si="31"/>
        <v>15319107.156294316</v>
      </c>
      <c r="P116" s="154">
        <f t="shared" ca="1" si="31"/>
        <v>9392071.6493947282</v>
      </c>
      <c r="Q116" s="154">
        <f t="shared" ca="1" si="31"/>
        <v>5118430.5814161757</v>
      </c>
      <c r="R116" s="154">
        <f t="shared" ca="1" si="31"/>
        <v>2092056.9439915325</v>
      </c>
      <c r="S116" s="154">
        <f t="shared" ca="1" si="31"/>
        <v>0</v>
      </c>
      <c r="T116" s="154">
        <f t="shared" ca="1" si="31"/>
        <v>0</v>
      </c>
      <c r="U116" s="154">
        <f t="shared" ca="1" si="31"/>
        <v>0</v>
      </c>
      <c r="V116" s="154">
        <f t="shared" ca="1" si="31"/>
        <v>0</v>
      </c>
      <c r="W116" s="154">
        <f t="shared" ca="1" si="31"/>
        <v>0</v>
      </c>
      <c r="X116" s="154"/>
    </row>
    <row r="117" spans="1:24" s="11" customFormat="1" ht="14" hidden="1" customHeight="1" outlineLevel="1" x14ac:dyDescent="0.2">
      <c r="B117" s="155" t="s">
        <v>62</v>
      </c>
      <c r="C117" s="118"/>
      <c r="D117" s="156">
        <f ca="1">1/(1+$C$97)^C95</f>
        <v>1</v>
      </c>
      <c r="E117" s="156">
        <f ca="1">1/(1+$C$97)^D95</f>
        <v>0.79365079365079361</v>
      </c>
      <c r="F117" s="156">
        <f t="shared" ref="F117:W117" ca="1" si="32">1/(1+$C$97)^E95</f>
        <v>0.62988158226253455</v>
      </c>
      <c r="G117" s="156">
        <f t="shared" ca="1" si="32"/>
        <v>0.49990601766867826</v>
      </c>
      <c r="H117" s="156">
        <f t="shared" ca="1" si="32"/>
        <v>0.39675080767355414</v>
      </c>
      <c r="I117" s="156">
        <f t="shared" ca="1" si="32"/>
        <v>0.31488159339170962</v>
      </c>
      <c r="J117" s="156">
        <f t="shared" ca="1" si="32"/>
        <v>0.24990602650135688</v>
      </c>
      <c r="K117" s="156">
        <f t="shared" ca="1" si="32"/>
        <v>0.19833811627091813</v>
      </c>
      <c r="L117" s="156">
        <f t="shared" ca="1" si="32"/>
        <v>0.15741120338961756</v>
      </c>
      <c r="M117" s="156">
        <f t="shared" ca="1" si="32"/>
        <v>0.12492952649969646</v>
      </c>
      <c r="N117" s="156">
        <f t="shared" ca="1" si="32"/>
        <v>9.9150417856901957E-2</v>
      </c>
      <c r="O117" s="156">
        <f t="shared" ca="1" si="32"/>
        <v>7.8690807822938066E-2</v>
      </c>
      <c r="P117" s="156">
        <f t="shared" ca="1" si="32"/>
        <v>6.2453022081696868E-2</v>
      </c>
      <c r="Q117" s="156">
        <f t="shared" ca="1" si="32"/>
        <v>4.9565890541029264E-2</v>
      </c>
      <c r="R117" s="156">
        <f t="shared" ca="1" si="32"/>
        <v>3.9338008365896245E-2</v>
      </c>
      <c r="S117" s="156">
        <f t="shared" ca="1" si="32"/>
        <v>3.1220641560235109E-2</v>
      </c>
      <c r="T117" s="156">
        <f t="shared" ca="1" si="32"/>
        <v>2.4778286952567546E-2</v>
      </c>
      <c r="U117" s="156">
        <f t="shared" ca="1" si="32"/>
        <v>1.9665307105212339E-2</v>
      </c>
      <c r="V117" s="156">
        <f t="shared" ca="1" si="32"/>
        <v>1.5607386591438363E-2</v>
      </c>
      <c r="W117" s="156">
        <f t="shared" ca="1" si="32"/>
        <v>1.2386814755109811E-2</v>
      </c>
      <c r="X117" s="154"/>
    </row>
    <row r="118" spans="1:24" s="11" customFormat="1" ht="14" hidden="1" customHeight="1" outlineLevel="1" x14ac:dyDescent="0.2">
      <c r="B118" s="157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46"/>
    </row>
    <row r="119" spans="1:24" s="11" customFormat="1" ht="14" hidden="1" customHeight="1" outlineLevel="1" x14ac:dyDescent="0.2">
      <c r="B119" s="106" t="s">
        <v>94</v>
      </c>
      <c r="D119" s="57">
        <f ca="1">SUM(D116:W116)</f>
        <v>135401082.9001953</v>
      </c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</row>
    <row r="120" spans="1:24" s="11" customFormat="1" ht="14" hidden="1" customHeight="1" outlineLevel="1" x14ac:dyDescent="0.2">
      <c r="B120" s="37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</row>
    <row r="121" spans="1:24" s="11" customFormat="1" ht="14" hidden="1" customHeight="1" outlineLevel="1" x14ac:dyDescent="0.2">
      <c r="B121" s="37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</row>
    <row r="122" spans="1:24" s="11" customFormat="1" ht="14" customHeight="1" collapsed="1" x14ac:dyDescent="0.2">
      <c r="B122" s="36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s="169" customFormat="1" ht="127" customHeight="1" x14ac:dyDescent="0.2">
      <c r="A123" s="25" t="s">
        <v>63</v>
      </c>
      <c r="B123" s="6" t="s">
        <v>112</v>
      </c>
      <c r="C123" s="174" t="s">
        <v>106</v>
      </c>
      <c r="D123" s="174" t="str">
        <f>B5</f>
        <v>Number of Cases Forecast for Year 1</v>
      </c>
      <c r="E123" s="174" t="str">
        <f>B6</f>
        <v>Annual Population Growth</v>
      </c>
      <c r="F123" s="174" t="str">
        <f>B7</f>
        <v>Peak Market Penetration</v>
      </c>
      <c r="G123" s="174" t="str">
        <f>B8</f>
        <v>Average Cost per Patient/year</v>
      </c>
      <c r="H123" s="174" t="str">
        <f>B37</f>
        <v>Preclinical Costs</v>
      </c>
      <c r="I123" s="174" t="str">
        <f>B38</f>
        <v>Per Patient Phase 1</v>
      </c>
      <c r="J123" s="174" t="str">
        <f>B39</f>
        <v>Per Patient Phase 2</v>
      </c>
      <c r="K123" s="174" t="str">
        <f>B42</f>
        <v>Animal studies supporting Phase 1</v>
      </c>
      <c r="L123" s="174" t="str">
        <f>B43</f>
        <v>Animal studies supporting Phase 2</v>
      </c>
      <c r="M123" s="174" t="str">
        <f>B45</f>
        <v>Manufacturing/Marketing Costs + Markup</v>
      </c>
      <c r="N123" s="174" t="str">
        <f>B51</f>
        <v>Discount Rate</v>
      </c>
      <c r="O123" s="174" t="str">
        <f>B119</f>
        <v>NPV (RISK-ADJUSTED CF)</v>
      </c>
      <c r="P123" s="173"/>
      <c r="Q123" s="239"/>
      <c r="R123" s="239"/>
      <c r="S123" s="170"/>
      <c r="T123" s="170"/>
      <c r="U123" s="170"/>
      <c r="V123" s="170"/>
      <c r="W123" s="170"/>
      <c r="X123" s="170"/>
    </row>
    <row r="124" spans="1:24" s="11" customFormat="1" ht="14" customHeight="1" x14ac:dyDescent="0.2">
      <c r="B124" s="171"/>
      <c r="C124" s="118"/>
      <c r="D124" s="265">
        <f ca="1">G5</f>
        <v>14426.05</v>
      </c>
      <c r="E124" s="175">
        <f ca="1">G6</f>
        <v>0.03</v>
      </c>
      <c r="F124" s="175">
        <f ca="1">G7</f>
        <v>0.23</v>
      </c>
      <c r="G124" s="138">
        <f ca="1">G8</f>
        <v>92647.48</v>
      </c>
      <c r="H124" s="138">
        <f ca="1">G37</f>
        <v>22553609.77</v>
      </c>
      <c r="I124" s="138">
        <f ca="1">G38</f>
        <v>39267.08</v>
      </c>
      <c r="J124" s="138">
        <f ca="1">G39</f>
        <v>88123.95</v>
      </c>
      <c r="K124" s="138">
        <f ca="1">G42</f>
        <v>2608909.7400000002</v>
      </c>
      <c r="L124" s="138">
        <f>G43</f>
        <v>5395519.2000000002</v>
      </c>
      <c r="M124" s="176">
        <f ca="1">G45</f>
        <v>0.39</v>
      </c>
      <c r="N124" s="176">
        <f ca="1">G51</f>
        <v>0.26</v>
      </c>
      <c r="O124" s="154">
        <f ca="1">D119</f>
        <v>135401082.9001953</v>
      </c>
      <c r="Q124" s="212" t="s">
        <v>107</v>
      </c>
      <c r="R124" s="27">
        <f ca="1">MIN($O$124:$O$1124)</f>
        <v>-11730031.279017998</v>
      </c>
      <c r="S124" s="27"/>
      <c r="T124" s="27"/>
      <c r="U124" s="27"/>
      <c r="V124" s="27"/>
      <c r="W124" s="27"/>
      <c r="X124" s="27"/>
    </row>
    <row r="125" spans="1:24" s="11" customFormat="1" ht="14" customHeight="1" x14ac:dyDescent="0.2">
      <c r="B125" s="171"/>
      <c r="C125" s="118">
        <v>1</v>
      </c>
      <c r="D125" s="261">
        <f t="dataTable" ref="D125:O1124" dt2D="0" dtr="0" r1="C124" ca="1"/>
        <v>24459.82</v>
      </c>
      <c r="E125" s="261">
        <v>0.02</v>
      </c>
      <c r="F125" s="261">
        <v>0.26</v>
      </c>
      <c r="G125" s="126">
        <v>62005.07</v>
      </c>
      <c r="H125" s="126">
        <v>23989633.77</v>
      </c>
      <c r="I125" s="126">
        <v>54800.3</v>
      </c>
      <c r="J125" s="126">
        <v>65963.64</v>
      </c>
      <c r="K125" s="126">
        <v>3113088.52</v>
      </c>
      <c r="L125" s="126">
        <v>5395519.2000000002</v>
      </c>
      <c r="M125" s="261">
        <v>0.44</v>
      </c>
      <c r="N125" s="261">
        <v>0.31</v>
      </c>
      <c r="O125" s="126">
        <v>99074263.638752028</v>
      </c>
      <c r="Q125" s="212" t="s">
        <v>109</v>
      </c>
      <c r="R125" s="27">
        <f ca="1">MAX($O$124:$O$1124)</f>
        <v>577630518.55651116</v>
      </c>
    </row>
    <row r="126" spans="1:24" ht="14" customHeight="1" x14ac:dyDescent="0.2">
      <c r="B126" s="171"/>
      <c r="C126" s="118">
        <v>2</v>
      </c>
      <c r="D126" s="261">
        <v>36050.6</v>
      </c>
      <c r="E126" s="261">
        <v>0.04</v>
      </c>
      <c r="F126" s="118">
        <v>0.28000000000000003</v>
      </c>
      <c r="G126" s="118">
        <v>90040.8</v>
      </c>
      <c r="H126" s="118">
        <v>26687625.239999998</v>
      </c>
      <c r="I126" s="118">
        <v>66892.34</v>
      </c>
      <c r="J126" s="118">
        <v>83204.42</v>
      </c>
      <c r="K126" s="118">
        <v>2931218.48</v>
      </c>
      <c r="L126" s="118">
        <v>5395519.2000000002</v>
      </c>
      <c r="M126" s="118">
        <v>0.41</v>
      </c>
      <c r="N126" s="118">
        <v>0.27</v>
      </c>
      <c r="O126" s="118">
        <v>437644125.07030392</v>
      </c>
      <c r="Q126" s="213" t="s">
        <v>110</v>
      </c>
      <c r="R126" s="27">
        <f ca="1">AVERAGE($O$124:$O$1124)</f>
        <v>138454887.92378309</v>
      </c>
    </row>
    <row r="127" spans="1:24" ht="14" customHeight="1" x14ac:dyDescent="0.2">
      <c r="B127" s="171"/>
      <c r="C127" s="118">
        <v>3</v>
      </c>
      <c r="D127" s="261">
        <v>29661.41</v>
      </c>
      <c r="E127" s="261">
        <v>0.03</v>
      </c>
      <c r="F127" s="118">
        <v>0.12</v>
      </c>
      <c r="G127" s="118">
        <v>84677.63</v>
      </c>
      <c r="H127" s="118">
        <v>11470096.210000001</v>
      </c>
      <c r="I127" s="118">
        <v>69044.09</v>
      </c>
      <c r="J127" s="118">
        <v>73385.56</v>
      </c>
      <c r="K127" s="118">
        <v>2395789.89</v>
      </c>
      <c r="L127" s="118">
        <v>5395519.2000000002</v>
      </c>
      <c r="M127" s="118">
        <v>0.46</v>
      </c>
      <c r="N127" s="118">
        <v>0.24</v>
      </c>
      <c r="O127" s="118">
        <v>145517654.19874802</v>
      </c>
      <c r="R127" s="27"/>
    </row>
    <row r="128" spans="1:24" ht="14" customHeight="1" x14ac:dyDescent="0.2">
      <c r="B128" s="171"/>
      <c r="C128" s="118">
        <v>4</v>
      </c>
      <c r="D128" s="261">
        <v>18049.34</v>
      </c>
      <c r="E128" s="261">
        <v>0.03</v>
      </c>
      <c r="F128" s="118">
        <v>0.27</v>
      </c>
      <c r="G128" s="118">
        <v>89052.22</v>
      </c>
      <c r="H128" s="118">
        <v>11025681.65</v>
      </c>
      <c r="I128" s="118">
        <v>60318.77</v>
      </c>
      <c r="J128" s="118">
        <v>119488.3</v>
      </c>
      <c r="K128" s="118">
        <v>2455147.5699999998</v>
      </c>
      <c r="L128" s="118">
        <v>5395519.2000000002</v>
      </c>
      <c r="M128" s="118">
        <v>0.47</v>
      </c>
      <c r="N128" s="118">
        <v>0.35</v>
      </c>
      <c r="O128" s="118">
        <v>97436676.911942929</v>
      </c>
    </row>
    <row r="129" spans="2:15" ht="14" customHeight="1" x14ac:dyDescent="0.2">
      <c r="B129" s="171"/>
      <c r="C129" s="118">
        <v>5</v>
      </c>
      <c r="D129" s="261">
        <v>19982.75</v>
      </c>
      <c r="E129" s="261">
        <v>0.04</v>
      </c>
      <c r="F129" s="118">
        <v>0.16</v>
      </c>
      <c r="G129" s="118">
        <v>44716.03</v>
      </c>
      <c r="H129" s="118">
        <v>17406801.989999998</v>
      </c>
      <c r="I129" s="118">
        <v>48430.07</v>
      </c>
      <c r="J129" s="118">
        <v>103799.43</v>
      </c>
      <c r="K129" s="118">
        <v>3542734.09</v>
      </c>
      <c r="L129" s="118">
        <v>5395519.2000000002</v>
      </c>
      <c r="M129" s="118">
        <v>0.46</v>
      </c>
      <c r="N129" s="118">
        <v>0.24</v>
      </c>
      <c r="O129" s="118">
        <v>61253988.432219855</v>
      </c>
    </row>
    <row r="130" spans="2:15" ht="14" customHeight="1" x14ac:dyDescent="0.2">
      <c r="B130" s="171"/>
      <c r="C130" s="118">
        <v>6</v>
      </c>
      <c r="D130" s="261">
        <v>26641.58</v>
      </c>
      <c r="E130" s="261">
        <v>0.03</v>
      </c>
      <c r="F130" s="118">
        <v>0.25</v>
      </c>
      <c r="G130" s="118">
        <v>78221.34</v>
      </c>
      <c r="H130" s="118">
        <v>23035479.73</v>
      </c>
      <c r="I130" s="118">
        <v>56969.86</v>
      </c>
      <c r="J130" s="118">
        <v>111127.45</v>
      </c>
      <c r="K130" s="118">
        <v>1937988.62</v>
      </c>
      <c r="L130" s="118">
        <v>5395519.2000000002</v>
      </c>
      <c r="M130" s="118">
        <v>0.35</v>
      </c>
      <c r="N130" s="118">
        <v>0.25</v>
      </c>
      <c r="O130" s="118">
        <v>285357253.59708899</v>
      </c>
    </row>
    <row r="131" spans="2:15" ht="14" customHeight="1" x14ac:dyDescent="0.2">
      <c r="B131" s="171"/>
      <c r="C131" s="118">
        <v>7</v>
      </c>
      <c r="D131" s="261">
        <v>44198.89</v>
      </c>
      <c r="E131" s="261">
        <v>0.03</v>
      </c>
      <c r="F131" s="118">
        <v>0.21</v>
      </c>
      <c r="G131" s="118">
        <v>86011.17</v>
      </c>
      <c r="H131" s="118">
        <v>23065570.120000001</v>
      </c>
      <c r="I131" s="118">
        <v>64625.57</v>
      </c>
      <c r="J131" s="118">
        <v>73006.850000000006</v>
      </c>
      <c r="K131" s="118">
        <v>1472994.4</v>
      </c>
      <c r="L131" s="118">
        <v>5395519.2000000002</v>
      </c>
      <c r="M131" s="118">
        <v>0.37</v>
      </c>
      <c r="N131" s="118">
        <v>0.25</v>
      </c>
      <c r="O131" s="118">
        <v>436777617.4341765</v>
      </c>
    </row>
    <row r="132" spans="2:15" ht="14" customHeight="1" x14ac:dyDescent="0.2">
      <c r="B132" s="171"/>
      <c r="C132" s="118">
        <v>8</v>
      </c>
      <c r="D132" s="261">
        <v>43437.81</v>
      </c>
      <c r="E132" s="261">
        <v>0.03</v>
      </c>
      <c r="F132" s="118">
        <v>0.2</v>
      </c>
      <c r="G132" s="118">
        <v>82074.67</v>
      </c>
      <c r="H132" s="118">
        <v>14631411.029999999</v>
      </c>
      <c r="I132" s="118">
        <v>28406.05</v>
      </c>
      <c r="J132" s="118">
        <v>107249.14</v>
      </c>
      <c r="K132" s="118">
        <v>3343204.21</v>
      </c>
      <c r="L132" s="118">
        <v>5395519.2000000002</v>
      </c>
      <c r="M132" s="118">
        <v>0.48</v>
      </c>
      <c r="N132" s="118">
        <v>0.23</v>
      </c>
      <c r="O132" s="118">
        <v>373009965.73767054</v>
      </c>
    </row>
    <row r="133" spans="2:15" ht="14" customHeight="1" x14ac:dyDescent="0.2">
      <c r="B133" s="171"/>
      <c r="C133" s="118">
        <v>9</v>
      </c>
      <c r="D133" s="261">
        <v>43441.279999999999</v>
      </c>
      <c r="E133" s="261">
        <v>0.03</v>
      </c>
      <c r="F133" s="118">
        <v>0.15</v>
      </c>
      <c r="G133" s="118">
        <v>71840.45</v>
      </c>
      <c r="H133" s="118">
        <v>25056919.719999999</v>
      </c>
      <c r="I133" s="118">
        <v>46008.99</v>
      </c>
      <c r="J133" s="118">
        <v>66022.679999999993</v>
      </c>
      <c r="K133" s="118">
        <v>2034116.58</v>
      </c>
      <c r="L133" s="118">
        <v>5395519.2000000002</v>
      </c>
      <c r="M133" s="118">
        <v>0.51</v>
      </c>
      <c r="N133" s="118">
        <v>0.27</v>
      </c>
      <c r="O133" s="118">
        <v>156528845.5877617</v>
      </c>
    </row>
    <row r="134" spans="2:15" ht="14" customHeight="1" x14ac:dyDescent="0.2">
      <c r="B134" s="171"/>
      <c r="C134" s="118">
        <v>10</v>
      </c>
      <c r="D134" s="261">
        <v>38568.19</v>
      </c>
      <c r="E134" s="261">
        <v>0.04</v>
      </c>
      <c r="F134" s="118">
        <v>0.15</v>
      </c>
      <c r="G134" s="118">
        <v>78834.27</v>
      </c>
      <c r="H134" s="118">
        <v>14225670.99</v>
      </c>
      <c r="I134" s="118">
        <v>44781.599999999999</v>
      </c>
      <c r="J134" s="118">
        <v>104694.17</v>
      </c>
      <c r="K134" s="118">
        <v>2321109.4</v>
      </c>
      <c r="L134" s="118">
        <v>5395519.2000000002</v>
      </c>
      <c r="M134" s="118">
        <v>0.48</v>
      </c>
      <c r="N134" s="118">
        <v>0.24</v>
      </c>
      <c r="O134" s="118">
        <v>236298123.64156136</v>
      </c>
    </row>
    <row r="135" spans="2:15" ht="14" customHeight="1" x14ac:dyDescent="0.2">
      <c r="B135" s="171"/>
      <c r="C135" s="118">
        <v>11</v>
      </c>
      <c r="D135" s="261">
        <v>43393.69</v>
      </c>
      <c r="E135" s="261">
        <v>0.05</v>
      </c>
      <c r="F135" s="118">
        <v>0.23</v>
      </c>
      <c r="G135" s="118">
        <v>61706.25</v>
      </c>
      <c r="H135" s="118">
        <v>19438390.82</v>
      </c>
      <c r="I135" s="118">
        <v>42489.33</v>
      </c>
      <c r="J135" s="118">
        <v>102864.48</v>
      </c>
      <c r="K135" s="118">
        <v>3508984.68</v>
      </c>
      <c r="L135" s="118">
        <v>5395519.2000000002</v>
      </c>
      <c r="M135" s="118">
        <v>0.4</v>
      </c>
      <c r="N135" s="118">
        <v>0.22</v>
      </c>
      <c r="O135" s="118">
        <v>471050989.98249209</v>
      </c>
    </row>
    <row r="136" spans="2:15" ht="14" customHeight="1" x14ac:dyDescent="0.2">
      <c r="B136" s="171"/>
      <c r="C136" s="118">
        <v>12</v>
      </c>
      <c r="D136" s="261">
        <v>21834.16</v>
      </c>
      <c r="E136" s="261">
        <v>0.03</v>
      </c>
      <c r="F136" s="118">
        <v>0.22</v>
      </c>
      <c r="G136" s="118">
        <v>52047.21</v>
      </c>
      <c r="H136" s="118">
        <v>21276216.859999999</v>
      </c>
      <c r="I136" s="118">
        <v>37262.92</v>
      </c>
      <c r="J136" s="118">
        <v>114801.59</v>
      </c>
      <c r="K136" s="118">
        <v>2633453.91</v>
      </c>
      <c r="L136" s="118">
        <v>5395519.2000000002</v>
      </c>
      <c r="M136" s="118">
        <v>0.37</v>
      </c>
      <c r="N136" s="118">
        <v>0.3</v>
      </c>
      <c r="O136" s="118">
        <v>79723098.930785686</v>
      </c>
    </row>
    <row r="137" spans="2:15" ht="14" customHeight="1" x14ac:dyDescent="0.2">
      <c r="B137" s="171"/>
      <c r="C137" s="118">
        <v>13</v>
      </c>
      <c r="D137" s="261">
        <v>25445.83</v>
      </c>
      <c r="E137" s="261">
        <v>0.03</v>
      </c>
      <c r="F137" s="118">
        <v>0.2</v>
      </c>
      <c r="G137" s="118">
        <v>61501.07</v>
      </c>
      <c r="H137" s="118">
        <v>23293901.120000001</v>
      </c>
      <c r="I137" s="118">
        <v>65474.41</v>
      </c>
      <c r="J137" s="118">
        <v>103837.18</v>
      </c>
      <c r="K137" s="118">
        <v>2455948.88</v>
      </c>
      <c r="L137" s="118">
        <v>5395519.2000000002</v>
      </c>
      <c r="M137" s="118">
        <v>0.42</v>
      </c>
      <c r="N137" s="118">
        <v>0.26</v>
      </c>
      <c r="O137" s="118">
        <v>129411102.12479043</v>
      </c>
    </row>
    <row r="138" spans="2:15" ht="14" customHeight="1" x14ac:dyDescent="0.2">
      <c r="B138" s="171"/>
      <c r="C138" s="118">
        <v>14</v>
      </c>
      <c r="D138" s="261">
        <v>15342.16</v>
      </c>
      <c r="E138" s="261">
        <v>0.03</v>
      </c>
      <c r="F138" s="118">
        <v>0.19</v>
      </c>
      <c r="G138" s="118">
        <v>44436.05</v>
      </c>
      <c r="H138" s="118">
        <v>19341870.300000001</v>
      </c>
      <c r="I138" s="118">
        <v>55354.01</v>
      </c>
      <c r="J138" s="118">
        <v>91280.19</v>
      </c>
      <c r="K138" s="118">
        <v>1388081.61</v>
      </c>
      <c r="L138" s="118">
        <v>5395519.2000000002</v>
      </c>
      <c r="M138" s="118">
        <v>0.37</v>
      </c>
      <c r="N138" s="118">
        <v>0.28999999999999998</v>
      </c>
      <c r="O138" s="118">
        <v>35674890.968994915</v>
      </c>
    </row>
    <row r="139" spans="2:15" ht="14" customHeight="1" x14ac:dyDescent="0.2">
      <c r="B139" s="171"/>
      <c r="C139" s="118">
        <v>15</v>
      </c>
      <c r="D139" s="261">
        <v>21214.82</v>
      </c>
      <c r="E139" s="261">
        <v>0.02</v>
      </c>
      <c r="F139" s="118">
        <v>0.12</v>
      </c>
      <c r="G139" s="118">
        <v>63842.75</v>
      </c>
      <c r="H139" s="118">
        <v>21761295.109999999</v>
      </c>
      <c r="I139" s="118">
        <v>29740.22</v>
      </c>
      <c r="J139" s="118">
        <v>126571.9</v>
      </c>
      <c r="K139" s="118">
        <v>2904749.58</v>
      </c>
      <c r="L139" s="118">
        <v>5395519.2000000002</v>
      </c>
      <c r="M139" s="118">
        <v>0.43</v>
      </c>
      <c r="N139" s="118">
        <v>0.27</v>
      </c>
      <c r="O139" s="118">
        <v>43451148.042214915</v>
      </c>
    </row>
    <row r="140" spans="2:15" ht="14" customHeight="1" x14ac:dyDescent="0.2">
      <c r="B140" s="171"/>
      <c r="C140" s="118">
        <v>16</v>
      </c>
      <c r="D140" s="261">
        <v>19210.84</v>
      </c>
      <c r="E140" s="261">
        <v>0.03</v>
      </c>
      <c r="F140" s="118">
        <v>0.18</v>
      </c>
      <c r="G140" s="118">
        <v>54861.14</v>
      </c>
      <c r="H140" s="118">
        <v>21563844.850000001</v>
      </c>
      <c r="I140" s="118">
        <v>57725.68</v>
      </c>
      <c r="J140" s="118">
        <v>66829.19</v>
      </c>
      <c r="K140" s="118">
        <v>3235827.98</v>
      </c>
      <c r="L140" s="118">
        <v>5395519.2000000002</v>
      </c>
      <c r="M140" s="118">
        <v>0.56000000000000005</v>
      </c>
      <c r="N140" s="118">
        <v>0.28999999999999998</v>
      </c>
      <c r="O140" s="118">
        <v>33806579.01036448</v>
      </c>
    </row>
    <row r="141" spans="2:15" ht="14" customHeight="1" x14ac:dyDescent="0.2">
      <c r="B141" s="171"/>
      <c r="C141" s="118">
        <v>17</v>
      </c>
      <c r="D141" s="261">
        <v>40239.269999999997</v>
      </c>
      <c r="E141" s="261">
        <v>0.03</v>
      </c>
      <c r="F141" s="118">
        <v>0.16</v>
      </c>
      <c r="G141" s="118">
        <v>72975.14</v>
      </c>
      <c r="H141" s="118">
        <v>25765613.890000001</v>
      </c>
      <c r="I141" s="118">
        <v>62917.760000000002</v>
      </c>
      <c r="J141" s="118">
        <v>137380.57999999999</v>
      </c>
      <c r="K141" s="118">
        <v>2033211.2</v>
      </c>
      <c r="L141" s="118">
        <v>5395519.2000000002</v>
      </c>
      <c r="M141" s="118">
        <v>0.53</v>
      </c>
      <c r="N141" s="118">
        <v>0.27</v>
      </c>
      <c r="O141" s="118">
        <v>148639118.36555073</v>
      </c>
    </row>
    <row r="142" spans="2:15" ht="14" customHeight="1" x14ac:dyDescent="0.2">
      <c r="B142" s="171"/>
      <c r="C142" s="118">
        <v>18</v>
      </c>
      <c r="D142" s="261">
        <v>27196.18</v>
      </c>
      <c r="E142" s="261">
        <v>0.04</v>
      </c>
      <c r="F142" s="118">
        <v>0.14000000000000001</v>
      </c>
      <c r="G142" s="118">
        <v>47179.41</v>
      </c>
      <c r="H142" s="118">
        <v>15913421.039999999</v>
      </c>
      <c r="I142" s="118">
        <v>57227.21</v>
      </c>
      <c r="J142" s="118">
        <v>118853.09</v>
      </c>
      <c r="K142" s="118">
        <v>2807482.29</v>
      </c>
      <c r="L142" s="118">
        <v>5395519.2000000002</v>
      </c>
      <c r="M142" s="118">
        <v>0.36</v>
      </c>
      <c r="N142" s="118">
        <v>0.3</v>
      </c>
      <c r="O142" s="118">
        <v>63126957.901422508</v>
      </c>
    </row>
    <row r="143" spans="2:15" ht="14" customHeight="1" x14ac:dyDescent="0.2">
      <c r="B143" s="171"/>
      <c r="C143" s="118">
        <v>19</v>
      </c>
      <c r="D143" s="261">
        <v>13364.75</v>
      </c>
      <c r="E143" s="261">
        <v>0.03</v>
      </c>
      <c r="F143" s="118">
        <v>0.16</v>
      </c>
      <c r="G143" s="118">
        <v>40688.26</v>
      </c>
      <c r="H143" s="118">
        <v>17986742.510000002</v>
      </c>
      <c r="I143" s="118">
        <v>50663.95</v>
      </c>
      <c r="J143" s="118">
        <v>105904.56</v>
      </c>
      <c r="K143" s="118">
        <v>2362504.08</v>
      </c>
      <c r="L143" s="118">
        <v>5395519.2000000002</v>
      </c>
      <c r="M143" s="118">
        <v>0.39</v>
      </c>
      <c r="N143" s="118">
        <v>0.28000000000000003</v>
      </c>
      <c r="O143" s="118">
        <v>18841788.69245347</v>
      </c>
    </row>
    <row r="144" spans="2:15" ht="14" customHeight="1" x14ac:dyDescent="0.2">
      <c r="B144" s="171"/>
      <c r="C144" s="118">
        <v>20</v>
      </c>
      <c r="D144" s="261">
        <v>31268.66</v>
      </c>
      <c r="E144" s="261">
        <v>0.03</v>
      </c>
      <c r="F144" s="118">
        <v>0.26</v>
      </c>
      <c r="G144" s="118">
        <v>71181.899999999994</v>
      </c>
      <c r="H144" s="118">
        <v>10097366.02</v>
      </c>
      <c r="I144" s="118">
        <v>45574.52</v>
      </c>
      <c r="J144" s="118">
        <v>120440.32000000001</v>
      </c>
      <c r="K144" s="118">
        <v>1942258.98</v>
      </c>
      <c r="L144" s="118">
        <v>5395519.2000000002</v>
      </c>
      <c r="M144" s="118">
        <v>0.4</v>
      </c>
      <c r="N144" s="118">
        <v>0.28999999999999998</v>
      </c>
      <c r="O144" s="118">
        <v>231882769.76251087</v>
      </c>
    </row>
    <row r="145" spans="2:15" ht="14" customHeight="1" x14ac:dyDescent="0.2">
      <c r="B145" s="171"/>
      <c r="C145" s="118">
        <v>21</v>
      </c>
      <c r="D145" s="261">
        <v>24454.9</v>
      </c>
      <c r="E145" s="261">
        <v>0.03</v>
      </c>
      <c r="F145" s="118">
        <v>0.15</v>
      </c>
      <c r="G145" s="118">
        <v>71598.69</v>
      </c>
      <c r="H145" s="118">
        <v>18104300.469999999</v>
      </c>
      <c r="I145" s="118">
        <v>63752.68</v>
      </c>
      <c r="J145" s="118">
        <v>83495.09</v>
      </c>
      <c r="K145" s="118">
        <v>2539773.7999999998</v>
      </c>
      <c r="L145" s="118">
        <v>5395519.2000000002</v>
      </c>
      <c r="M145" s="118">
        <v>0.48</v>
      </c>
      <c r="N145" s="118">
        <v>0.32</v>
      </c>
      <c r="O145" s="118">
        <v>58391638.492010929</v>
      </c>
    </row>
    <row r="146" spans="2:15" ht="14" customHeight="1" x14ac:dyDescent="0.2">
      <c r="B146" s="171"/>
      <c r="C146" s="118">
        <v>22</v>
      </c>
      <c r="D146" s="261">
        <v>20369.560000000001</v>
      </c>
      <c r="E146" s="261">
        <v>0.04</v>
      </c>
      <c r="F146" s="118">
        <v>0.23</v>
      </c>
      <c r="G146" s="118">
        <v>47319.28</v>
      </c>
      <c r="H146" s="118">
        <v>26367011.09</v>
      </c>
      <c r="I146" s="118">
        <v>37183.86</v>
      </c>
      <c r="J146" s="118">
        <v>89795.79</v>
      </c>
      <c r="K146" s="118">
        <v>2684283.77</v>
      </c>
      <c r="L146" s="118">
        <v>5395519.2000000002</v>
      </c>
      <c r="M146" s="118">
        <v>0.56000000000000005</v>
      </c>
      <c r="N146" s="118">
        <v>0.34</v>
      </c>
      <c r="O146" s="118">
        <v>25048775.953732327</v>
      </c>
    </row>
    <row r="147" spans="2:15" ht="14" customHeight="1" x14ac:dyDescent="0.2">
      <c r="B147" s="171"/>
      <c r="C147" s="118">
        <v>23</v>
      </c>
      <c r="D147" s="261">
        <v>16795.02</v>
      </c>
      <c r="E147" s="261">
        <v>0.03</v>
      </c>
      <c r="F147" s="118">
        <v>0.2</v>
      </c>
      <c r="G147" s="118">
        <v>69834.62</v>
      </c>
      <c r="H147" s="118">
        <v>20947366.289999999</v>
      </c>
      <c r="I147" s="118">
        <v>41283.339999999997</v>
      </c>
      <c r="J147" s="118">
        <v>118142.59</v>
      </c>
      <c r="K147" s="118">
        <v>2470592.83</v>
      </c>
      <c r="L147" s="118">
        <v>5395519.2000000002</v>
      </c>
      <c r="M147" s="118">
        <v>0.5</v>
      </c>
      <c r="N147" s="118">
        <v>0.32</v>
      </c>
      <c r="O147" s="118">
        <v>44380101.085678533</v>
      </c>
    </row>
    <row r="148" spans="2:15" ht="14" customHeight="1" x14ac:dyDescent="0.2">
      <c r="B148" s="171"/>
      <c r="C148" s="118">
        <v>24</v>
      </c>
      <c r="D148" s="261">
        <v>30731.439999999999</v>
      </c>
      <c r="E148" s="261">
        <v>0.03</v>
      </c>
      <c r="F148" s="118">
        <v>0.19</v>
      </c>
      <c r="G148" s="118">
        <v>40337.480000000003</v>
      </c>
      <c r="H148" s="118">
        <v>16013747.1</v>
      </c>
      <c r="I148" s="118">
        <v>49101.18</v>
      </c>
      <c r="J148" s="118">
        <v>94895.27</v>
      </c>
      <c r="K148" s="118">
        <v>2040041.3</v>
      </c>
      <c r="L148" s="118">
        <v>5395519.2000000002</v>
      </c>
      <c r="M148" s="118">
        <v>0.4</v>
      </c>
      <c r="N148" s="118">
        <v>0.28000000000000003</v>
      </c>
      <c r="O148" s="118">
        <v>87449212.572557539</v>
      </c>
    </row>
    <row r="149" spans="2:15" ht="14" customHeight="1" x14ac:dyDescent="0.2">
      <c r="B149" s="171"/>
      <c r="C149" s="118">
        <v>25</v>
      </c>
      <c r="D149" s="261">
        <v>27229.45</v>
      </c>
      <c r="E149" s="261">
        <v>0.03</v>
      </c>
      <c r="F149" s="118">
        <v>0.18</v>
      </c>
      <c r="G149" s="118">
        <v>82020.03</v>
      </c>
      <c r="H149" s="118">
        <v>17764174.620000001</v>
      </c>
      <c r="I149" s="118">
        <v>44390.89</v>
      </c>
      <c r="J149" s="118">
        <v>100921.61</v>
      </c>
      <c r="K149" s="118">
        <v>2532579.17</v>
      </c>
      <c r="L149" s="118">
        <v>5395519.2000000002</v>
      </c>
      <c r="M149" s="118">
        <v>0.42</v>
      </c>
      <c r="N149" s="118">
        <v>0.25</v>
      </c>
      <c r="O149" s="118">
        <v>193385944.8358427</v>
      </c>
    </row>
    <row r="150" spans="2:15" ht="14" customHeight="1" x14ac:dyDescent="0.2">
      <c r="B150" s="171"/>
      <c r="C150" s="118">
        <v>26</v>
      </c>
      <c r="D150" s="261">
        <v>36716.99</v>
      </c>
      <c r="E150" s="261">
        <v>0.03</v>
      </c>
      <c r="F150" s="118">
        <v>0.21</v>
      </c>
      <c r="G150" s="118">
        <v>78554.73</v>
      </c>
      <c r="H150" s="118">
        <v>23222226.52</v>
      </c>
      <c r="I150" s="118">
        <v>66238.27</v>
      </c>
      <c r="J150" s="118">
        <v>104821.28</v>
      </c>
      <c r="K150" s="118">
        <v>1698214.99</v>
      </c>
      <c r="L150" s="118">
        <v>5395519.2000000002</v>
      </c>
      <c r="M150" s="118">
        <v>0.55000000000000004</v>
      </c>
      <c r="N150" s="118">
        <v>0.25</v>
      </c>
      <c r="O150" s="118">
        <v>224504617.58204842</v>
      </c>
    </row>
    <row r="151" spans="2:15" ht="14" customHeight="1" x14ac:dyDescent="0.2">
      <c r="B151" s="171"/>
      <c r="C151" s="118">
        <v>27</v>
      </c>
      <c r="D151" s="261">
        <v>25813.13</v>
      </c>
      <c r="E151" s="261">
        <v>0.04</v>
      </c>
      <c r="F151" s="118">
        <v>0.18</v>
      </c>
      <c r="G151" s="118">
        <v>73155.83</v>
      </c>
      <c r="H151" s="118">
        <v>19325050.41</v>
      </c>
      <c r="I151" s="118">
        <v>40722.959999999999</v>
      </c>
      <c r="J151" s="118">
        <v>75530.39</v>
      </c>
      <c r="K151" s="118">
        <v>3151162.97</v>
      </c>
      <c r="L151" s="118">
        <v>5395519.2000000002</v>
      </c>
      <c r="M151" s="118">
        <v>0.35</v>
      </c>
      <c r="N151" s="118">
        <v>0.26</v>
      </c>
      <c r="O151" s="118">
        <v>183325159.97337994</v>
      </c>
    </row>
    <row r="152" spans="2:15" ht="14" customHeight="1" x14ac:dyDescent="0.2">
      <c r="B152" s="171"/>
      <c r="C152" s="118">
        <v>28</v>
      </c>
      <c r="D152" s="261">
        <v>17528.28</v>
      </c>
      <c r="E152" s="261">
        <v>0.03</v>
      </c>
      <c r="F152" s="118">
        <v>0.21</v>
      </c>
      <c r="G152" s="118">
        <v>56963.05</v>
      </c>
      <c r="H152" s="118">
        <v>16452709.470000001</v>
      </c>
      <c r="I152" s="118">
        <v>46256.35</v>
      </c>
      <c r="J152" s="118">
        <v>118822.65</v>
      </c>
      <c r="K152" s="118">
        <v>1316505.5900000001</v>
      </c>
      <c r="L152" s="118">
        <v>5395519.2000000002</v>
      </c>
      <c r="M152" s="118">
        <v>0.39</v>
      </c>
      <c r="N152" s="118">
        <v>0.25</v>
      </c>
      <c r="O152" s="118">
        <v>98517563.108795121</v>
      </c>
    </row>
    <row r="153" spans="2:15" ht="14" customHeight="1" x14ac:dyDescent="0.2">
      <c r="B153" s="171"/>
      <c r="C153" s="118">
        <v>29</v>
      </c>
      <c r="D153" s="261">
        <v>22642.61</v>
      </c>
      <c r="E153" s="261">
        <v>0.03</v>
      </c>
      <c r="F153" s="118">
        <v>0.22</v>
      </c>
      <c r="G153" s="118">
        <v>55170.73</v>
      </c>
      <c r="H153" s="118">
        <v>21499209.789999999</v>
      </c>
      <c r="I153" s="118">
        <v>48956.35</v>
      </c>
      <c r="J153" s="118">
        <v>139426.93</v>
      </c>
      <c r="K153" s="118">
        <v>1655888.09</v>
      </c>
      <c r="L153" s="118">
        <v>5395519.2000000002</v>
      </c>
      <c r="M153" s="118">
        <v>0.51</v>
      </c>
      <c r="N153" s="118">
        <v>0.34</v>
      </c>
      <c r="O153" s="118">
        <v>45244029.368840769</v>
      </c>
    </row>
    <row r="154" spans="2:15" ht="14" customHeight="1" x14ac:dyDescent="0.2">
      <c r="B154" s="171"/>
      <c r="C154" s="118">
        <v>30</v>
      </c>
      <c r="D154" s="261">
        <v>20186.97</v>
      </c>
      <c r="E154" s="261">
        <v>0.04</v>
      </c>
      <c r="F154" s="118">
        <v>0.21</v>
      </c>
      <c r="G154" s="118">
        <v>77995.25</v>
      </c>
      <c r="H154" s="118">
        <v>23730243.07</v>
      </c>
      <c r="I154" s="118">
        <v>49979.09</v>
      </c>
      <c r="J154" s="118">
        <v>118525.91</v>
      </c>
      <c r="K154" s="118">
        <v>3015156.91</v>
      </c>
      <c r="L154" s="118">
        <v>5395519.2000000002</v>
      </c>
      <c r="M154" s="118">
        <v>0.48</v>
      </c>
      <c r="N154" s="118">
        <v>0.34</v>
      </c>
      <c r="O154" s="118">
        <v>68831655.898376301</v>
      </c>
    </row>
    <row r="155" spans="2:15" ht="14" customHeight="1" x14ac:dyDescent="0.2">
      <c r="B155" s="118"/>
      <c r="C155" s="118">
        <v>31</v>
      </c>
      <c r="D155" s="261">
        <v>27171.65</v>
      </c>
      <c r="E155" s="261">
        <v>0.03</v>
      </c>
      <c r="F155" s="118">
        <v>0.22</v>
      </c>
      <c r="G155" s="118">
        <v>79988.95</v>
      </c>
      <c r="H155" s="118">
        <v>17042322.190000001</v>
      </c>
      <c r="I155" s="118">
        <v>28099.19</v>
      </c>
      <c r="J155" s="118">
        <v>67816.009999999995</v>
      </c>
      <c r="K155" s="118">
        <v>1505510.31</v>
      </c>
      <c r="L155" s="118">
        <v>5395519.2000000002</v>
      </c>
      <c r="M155" s="118">
        <v>0.56000000000000005</v>
      </c>
      <c r="N155" s="118">
        <v>0.36</v>
      </c>
      <c r="O155" s="118">
        <v>76799779.534015805</v>
      </c>
    </row>
    <row r="156" spans="2:15" ht="14" customHeight="1" x14ac:dyDescent="0.2">
      <c r="B156" s="118"/>
      <c r="C156" s="118">
        <v>32</v>
      </c>
      <c r="D156" s="261">
        <v>9734.68</v>
      </c>
      <c r="E156" s="261">
        <v>0.03</v>
      </c>
      <c r="F156" s="118">
        <v>0.25</v>
      </c>
      <c r="G156" s="118">
        <v>78223.63</v>
      </c>
      <c r="H156" s="118">
        <v>20292686.449999999</v>
      </c>
      <c r="I156" s="118">
        <v>66727.19</v>
      </c>
      <c r="J156" s="118">
        <v>125654.91</v>
      </c>
      <c r="K156" s="118">
        <v>1973109.4</v>
      </c>
      <c r="L156" s="118">
        <v>5395519.2000000002</v>
      </c>
      <c r="M156" s="118">
        <v>0.41</v>
      </c>
      <c r="N156" s="118">
        <v>0.23</v>
      </c>
      <c r="O156" s="118">
        <v>95017829.110566214</v>
      </c>
    </row>
    <row r="157" spans="2:15" ht="14" customHeight="1" x14ac:dyDescent="0.2">
      <c r="B157" s="118"/>
      <c r="C157" s="118">
        <v>33</v>
      </c>
      <c r="D157" s="261">
        <v>28357.16</v>
      </c>
      <c r="E157" s="261">
        <v>0.04</v>
      </c>
      <c r="F157" s="118">
        <v>0.27</v>
      </c>
      <c r="G157" s="118">
        <v>60329.31</v>
      </c>
      <c r="H157" s="118">
        <v>21908325.010000002</v>
      </c>
      <c r="I157" s="118">
        <v>33062.43</v>
      </c>
      <c r="J157" s="118">
        <v>124078.73</v>
      </c>
      <c r="K157" s="118">
        <v>3238616.29</v>
      </c>
      <c r="L157" s="118">
        <v>5395519.2000000002</v>
      </c>
      <c r="M157" s="118">
        <v>0.4</v>
      </c>
      <c r="N157" s="118">
        <v>0.37</v>
      </c>
      <c r="O157" s="118">
        <v>103787382.34433056</v>
      </c>
    </row>
    <row r="158" spans="2:15" ht="14" customHeight="1" x14ac:dyDescent="0.2">
      <c r="B158" s="118"/>
      <c r="C158" s="118">
        <v>34</v>
      </c>
      <c r="D158" s="261">
        <v>21636.79</v>
      </c>
      <c r="E158" s="261">
        <v>0.03</v>
      </c>
      <c r="F158" s="118">
        <v>0.28999999999999998</v>
      </c>
      <c r="G158" s="118">
        <v>85521.58</v>
      </c>
      <c r="H158" s="118">
        <v>19915031.23</v>
      </c>
      <c r="I158" s="118">
        <v>46922.45</v>
      </c>
      <c r="J158" s="118">
        <v>131898.48000000001</v>
      </c>
      <c r="K158" s="118">
        <v>2276292.75</v>
      </c>
      <c r="L158" s="118">
        <v>5395519.2000000002</v>
      </c>
      <c r="M158" s="118">
        <v>0.51</v>
      </c>
      <c r="N158" s="118">
        <v>0.24</v>
      </c>
      <c r="O158" s="118">
        <v>235765244.86047581</v>
      </c>
    </row>
    <row r="159" spans="2:15" ht="14" customHeight="1" x14ac:dyDescent="0.2">
      <c r="B159" s="118"/>
      <c r="C159" s="118">
        <v>35</v>
      </c>
      <c r="D159" s="261">
        <v>20943.82</v>
      </c>
      <c r="E159" s="261">
        <v>0.04</v>
      </c>
      <c r="F159" s="118">
        <v>0.23</v>
      </c>
      <c r="G159" s="118">
        <v>84456.91</v>
      </c>
      <c r="H159" s="118">
        <v>20019304.379999999</v>
      </c>
      <c r="I159" s="118">
        <v>35829</v>
      </c>
      <c r="J159" s="118">
        <v>119211.44</v>
      </c>
      <c r="K159" s="118">
        <v>2598912.89</v>
      </c>
      <c r="L159" s="118">
        <v>5395519.2000000002</v>
      </c>
      <c r="M159" s="118">
        <v>0.51</v>
      </c>
      <c r="N159" s="118">
        <v>0.27</v>
      </c>
      <c r="O159" s="118">
        <v>150653305.61248326</v>
      </c>
    </row>
    <row r="160" spans="2:15" ht="14" customHeight="1" x14ac:dyDescent="0.2">
      <c r="B160" s="118"/>
      <c r="C160" s="118">
        <v>36</v>
      </c>
      <c r="D160" s="261">
        <v>30475.67</v>
      </c>
      <c r="E160" s="261">
        <v>0.04</v>
      </c>
      <c r="F160" s="118">
        <v>0.23</v>
      </c>
      <c r="G160" s="118">
        <v>48092.62</v>
      </c>
      <c r="H160" s="118">
        <v>21521957.43</v>
      </c>
      <c r="I160" s="118">
        <v>65358.48</v>
      </c>
      <c r="J160" s="118">
        <v>74304.350000000006</v>
      </c>
      <c r="K160" s="118">
        <v>2090063.53</v>
      </c>
      <c r="L160" s="118">
        <v>5395519.2000000002</v>
      </c>
      <c r="M160" s="118">
        <v>0.48</v>
      </c>
      <c r="N160" s="118">
        <v>0.27</v>
      </c>
      <c r="O160" s="118">
        <v>128411175.93730611</v>
      </c>
    </row>
    <row r="161" spans="2:15" ht="14" customHeight="1" x14ac:dyDescent="0.2">
      <c r="B161" s="118"/>
      <c r="C161" s="118">
        <v>37</v>
      </c>
      <c r="D161" s="261">
        <v>33119.449999999997</v>
      </c>
      <c r="E161" s="261">
        <v>0.04</v>
      </c>
      <c r="F161" s="118">
        <v>0.18</v>
      </c>
      <c r="G161" s="118">
        <v>52003.26</v>
      </c>
      <c r="H161" s="118">
        <v>26168198.620000001</v>
      </c>
      <c r="I161" s="118">
        <v>61310.77</v>
      </c>
      <c r="J161" s="118">
        <v>110507.81</v>
      </c>
      <c r="K161" s="118">
        <v>2819388.97</v>
      </c>
      <c r="L161" s="118">
        <v>5395519.2000000002</v>
      </c>
      <c r="M161" s="118">
        <v>0.4</v>
      </c>
      <c r="N161" s="118">
        <v>0.28000000000000003</v>
      </c>
      <c r="O161" s="118">
        <v>122251133.11711964</v>
      </c>
    </row>
    <row r="162" spans="2:15" ht="14" customHeight="1" x14ac:dyDescent="0.2">
      <c r="B162" s="118"/>
      <c r="C162" s="118">
        <v>38</v>
      </c>
      <c r="D162" s="261">
        <v>12663.35</v>
      </c>
      <c r="E162" s="261">
        <v>0.02</v>
      </c>
      <c r="F162" s="118">
        <v>0.16</v>
      </c>
      <c r="G162" s="118">
        <v>61880.74</v>
      </c>
      <c r="H162" s="118">
        <v>22787199.170000002</v>
      </c>
      <c r="I162" s="118">
        <v>33609.949999999997</v>
      </c>
      <c r="J162" s="118">
        <v>104047.17</v>
      </c>
      <c r="K162" s="118">
        <v>2128614.39</v>
      </c>
      <c r="L162" s="118">
        <v>5395519.2000000002</v>
      </c>
      <c r="M162" s="118">
        <v>0.52</v>
      </c>
      <c r="N162" s="118">
        <v>0.31</v>
      </c>
      <c r="O162" s="118">
        <v>8881358.3280135859</v>
      </c>
    </row>
    <row r="163" spans="2:15" ht="14" customHeight="1" x14ac:dyDescent="0.2">
      <c r="B163" s="118"/>
      <c r="C163" s="118">
        <v>39</v>
      </c>
      <c r="D163" s="261">
        <v>30317.05</v>
      </c>
      <c r="E163" s="261">
        <v>0.03</v>
      </c>
      <c r="F163" s="118">
        <v>0.19</v>
      </c>
      <c r="G163" s="118">
        <v>97577.4</v>
      </c>
      <c r="H163" s="118">
        <v>13276099.68</v>
      </c>
      <c r="I163" s="118">
        <v>68938.17</v>
      </c>
      <c r="J163" s="118">
        <v>119477.07</v>
      </c>
      <c r="K163" s="118">
        <v>3440299.15</v>
      </c>
      <c r="L163" s="118">
        <v>5395519.2000000002</v>
      </c>
      <c r="M163" s="118">
        <v>0.33</v>
      </c>
      <c r="N163" s="118">
        <v>0.34</v>
      </c>
      <c r="O163" s="118">
        <v>177028006.17178676</v>
      </c>
    </row>
    <row r="164" spans="2:15" ht="14" customHeight="1" x14ac:dyDescent="0.2">
      <c r="B164" s="118"/>
      <c r="C164" s="118">
        <v>40</v>
      </c>
      <c r="D164" s="261">
        <v>16442.18</v>
      </c>
      <c r="E164" s="261">
        <v>0.04</v>
      </c>
      <c r="F164" s="118">
        <v>0.22</v>
      </c>
      <c r="G164" s="118">
        <v>78528.649999999994</v>
      </c>
      <c r="H164" s="118">
        <v>16154024.390000001</v>
      </c>
      <c r="I164" s="118">
        <v>62452.33</v>
      </c>
      <c r="J164" s="118">
        <v>124416.83</v>
      </c>
      <c r="K164" s="118">
        <v>3277352.87</v>
      </c>
      <c r="L164" s="118">
        <v>5395519.2000000002</v>
      </c>
      <c r="M164" s="118">
        <v>0.41</v>
      </c>
      <c r="N164" s="118">
        <v>0.31</v>
      </c>
      <c r="O164" s="118">
        <v>92903487.615809008</v>
      </c>
    </row>
    <row r="165" spans="2:15" ht="14" customHeight="1" x14ac:dyDescent="0.2">
      <c r="B165" s="118"/>
      <c r="C165" s="118">
        <v>41</v>
      </c>
      <c r="D165" s="261">
        <v>10994.1</v>
      </c>
      <c r="E165" s="261">
        <v>0.03</v>
      </c>
      <c r="F165" s="118">
        <v>0.18</v>
      </c>
      <c r="G165" s="118">
        <v>68042.929999999993</v>
      </c>
      <c r="H165" s="118">
        <v>25919625.530000001</v>
      </c>
      <c r="I165" s="118">
        <v>51968.15</v>
      </c>
      <c r="J165" s="118">
        <v>102831.99</v>
      </c>
      <c r="K165" s="118">
        <v>2430039.4</v>
      </c>
      <c r="L165" s="118">
        <v>5395519.2000000002</v>
      </c>
      <c r="M165" s="118">
        <v>0.37</v>
      </c>
      <c r="N165" s="118">
        <v>0.3</v>
      </c>
      <c r="O165" s="118">
        <v>27093318.636946883</v>
      </c>
    </row>
    <row r="166" spans="2:15" ht="14" customHeight="1" x14ac:dyDescent="0.2">
      <c r="B166" s="118"/>
      <c r="C166" s="118">
        <v>42</v>
      </c>
      <c r="D166" s="261">
        <v>33353.85</v>
      </c>
      <c r="E166" s="261">
        <v>0.04</v>
      </c>
      <c r="F166" s="118">
        <v>0.2</v>
      </c>
      <c r="G166" s="118">
        <v>36457.279999999999</v>
      </c>
      <c r="H166" s="118">
        <v>20567235.050000001</v>
      </c>
      <c r="I166" s="118">
        <v>49361.23</v>
      </c>
      <c r="J166" s="118">
        <v>82358.89</v>
      </c>
      <c r="K166" s="118">
        <v>3568467.23</v>
      </c>
      <c r="L166" s="118">
        <v>5395519.2000000002</v>
      </c>
      <c r="M166" s="118">
        <v>0.47</v>
      </c>
      <c r="N166" s="118">
        <v>0.27</v>
      </c>
      <c r="O166" s="118">
        <v>88127431.803977996</v>
      </c>
    </row>
    <row r="167" spans="2:15" ht="14" customHeight="1" x14ac:dyDescent="0.2">
      <c r="B167" s="118"/>
      <c r="C167" s="118">
        <v>43</v>
      </c>
      <c r="D167" s="261">
        <v>37684.01</v>
      </c>
      <c r="E167" s="261">
        <v>0.03</v>
      </c>
      <c r="F167" s="118">
        <v>0.17</v>
      </c>
      <c r="G167" s="118">
        <v>60052.37</v>
      </c>
      <c r="H167" s="118">
        <v>17357543.600000001</v>
      </c>
      <c r="I167" s="118">
        <v>48656.72</v>
      </c>
      <c r="J167" s="118">
        <v>132010.04999999999</v>
      </c>
      <c r="K167" s="118">
        <v>3249128.11</v>
      </c>
      <c r="L167" s="118">
        <v>5395519.2000000002</v>
      </c>
      <c r="M167" s="118">
        <v>0.43</v>
      </c>
      <c r="N167" s="118">
        <v>0.34</v>
      </c>
      <c r="O167" s="118">
        <v>92132083.880044252</v>
      </c>
    </row>
    <row r="168" spans="2:15" ht="14" customHeight="1" x14ac:dyDescent="0.2">
      <c r="B168" s="118"/>
      <c r="C168" s="118">
        <v>44</v>
      </c>
      <c r="D168" s="261">
        <v>36686.69</v>
      </c>
      <c r="E168" s="261">
        <v>0.04</v>
      </c>
      <c r="F168" s="118">
        <v>0.26</v>
      </c>
      <c r="G168" s="118">
        <v>47748.25</v>
      </c>
      <c r="H168" s="118">
        <v>22560661.41</v>
      </c>
      <c r="I168" s="118">
        <v>65527.91</v>
      </c>
      <c r="J168" s="118">
        <v>112745.57</v>
      </c>
      <c r="K168" s="118">
        <v>2561746.12</v>
      </c>
      <c r="L168" s="118">
        <v>5395519.2000000002</v>
      </c>
      <c r="M168" s="118">
        <v>0.34</v>
      </c>
      <c r="N168" s="118">
        <v>0.28999999999999998</v>
      </c>
      <c r="O168" s="118">
        <v>203992608.81781474</v>
      </c>
    </row>
    <row r="169" spans="2:15" ht="14" customHeight="1" x14ac:dyDescent="0.2">
      <c r="B169" s="118"/>
      <c r="C169" s="118">
        <v>45</v>
      </c>
      <c r="D169" s="261">
        <v>27371.65</v>
      </c>
      <c r="E169" s="261">
        <v>0.03</v>
      </c>
      <c r="F169" s="118">
        <v>0.21</v>
      </c>
      <c r="G169" s="118">
        <v>50917.05</v>
      </c>
      <c r="H169" s="118">
        <v>19141042.879999999</v>
      </c>
      <c r="I169" s="118">
        <v>60787.78</v>
      </c>
      <c r="J169" s="118">
        <v>136604.32999999999</v>
      </c>
      <c r="K169" s="118">
        <v>1592242.59</v>
      </c>
      <c r="L169" s="118">
        <v>5395519.2000000002</v>
      </c>
      <c r="M169" s="118">
        <v>0.47</v>
      </c>
      <c r="N169" s="118">
        <v>0.25</v>
      </c>
      <c r="O169" s="118">
        <v>120565157.3228666</v>
      </c>
    </row>
    <row r="170" spans="2:15" ht="14" customHeight="1" x14ac:dyDescent="0.2">
      <c r="B170" s="118"/>
      <c r="C170" s="118">
        <v>46</v>
      </c>
      <c r="D170" s="261">
        <v>28584.11</v>
      </c>
      <c r="E170" s="261">
        <v>0.04</v>
      </c>
      <c r="F170" s="118">
        <v>0.19</v>
      </c>
      <c r="G170" s="118">
        <v>82432.03</v>
      </c>
      <c r="H170" s="118">
        <v>19973330.559999999</v>
      </c>
      <c r="I170" s="118">
        <v>51949.88</v>
      </c>
      <c r="J170" s="118">
        <v>106953.05</v>
      </c>
      <c r="K170" s="118">
        <v>2650534.71</v>
      </c>
      <c r="L170" s="118">
        <v>5395519.2000000002</v>
      </c>
      <c r="M170" s="118">
        <v>0.38</v>
      </c>
      <c r="N170" s="118">
        <v>0.23</v>
      </c>
      <c r="O170" s="118">
        <v>294960125.9509635</v>
      </c>
    </row>
    <row r="171" spans="2:15" ht="14" customHeight="1" x14ac:dyDescent="0.2">
      <c r="B171" s="118"/>
      <c r="C171" s="118">
        <v>47</v>
      </c>
      <c r="D171" s="261">
        <v>24035.919999999998</v>
      </c>
      <c r="E171" s="261">
        <v>0.03</v>
      </c>
      <c r="F171" s="118">
        <v>0.18</v>
      </c>
      <c r="G171" s="118">
        <v>55319.75</v>
      </c>
      <c r="H171" s="118">
        <v>15245771.42</v>
      </c>
      <c r="I171" s="118">
        <v>46653.3</v>
      </c>
      <c r="J171" s="118">
        <v>98199.98</v>
      </c>
      <c r="K171" s="118">
        <v>3031187</v>
      </c>
      <c r="L171" s="118">
        <v>5395519.2000000002</v>
      </c>
      <c r="M171" s="118">
        <v>0.42</v>
      </c>
      <c r="N171" s="118">
        <v>0.26</v>
      </c>
      <c r="O171" s="118">
        <v>100540914.56235336</v>
      </c>
    </row>
    <row r="172" spans="2:15" ht="14" customHeight="1" x14ac:dyDescent="0.2">
      <c r="B172" s="118"/>
      <c r="C172" s="118">
        <v>48</v>
      </c>
      <c r="D172" s="261">
        <v>20502.62</v>
      </c>
      <c r="E172" s="261">
        <v>0.03</v>
      </c>
      <c r="F172" s="118">
        <v>0.18</v>
      </c>
      <c r="G172" s="118">
        <v>74932.23</v>
      </c>
      <c r="H172" s="118">
        <v>20963950.18</v>
      </c>
      <c r="I172" s="118">
        <v>44983.48</v>
      </c>
      <c r="J172" s="118">
        <v>127196.57</v>
      </c>
      <c r="K172" s="118">
        <v>2483919.1</v>
      </c>
      <c r="L172" s="118">
        <v>5395519.2000000002</v>
      </c>
      <c r="M172" s="118">
        <v>0.53</v>
      </c>
      <c r="N172" s="118">
        <v>0.35</v>
      </c>
      <c r="O172" s="118">
        <v>39070356.489300981</v>
      </c>
    </row>
    <row r="173" spans="2:15" ht="14" customHeight="1" x14ac:dyDescent="0.2">
      <c r="B173" s="118"/>
      <c r="C173" s="118">
        <v>49</v>
      </c>
      <c r="D173" s="261">
        <v>11703.56</v>
      </c>
      <c r="E173" s="261">
        <v>0.04</v>
      </c>
      <c r="F173" s="118">
        <v>0.19</v>
      </c>
      <c r="G173" s="118">
        <v>58541.93</v>
      </c>
      <c r="H173" s="118">
        <v>20703560.23</v>
      </c>
      <c r="I173" s="118">
        <v>57095.03</v>
      </c>
      <c r="J173" s="118">
        <v>104974.14</v>
      </c>
      <c r="K173" s="118">
        <v>2202499.86</v>
      </c>
      <c r="L173" s="118">
        <v>5395519.2000000002</v>
      </c>
      <c r="M173" s="118">
        <v>0.37</v>
      </c>
      <c r="N173" s="118">
        <v>0.26</v>
      </c>
      <c r="O173" s="118">
        <v>52675529.469461508</v>
      </c>
    </row>
    <row r="174" spans="2:15" ht="14" customHeight="1" x14ac:dyDescent="0.2">
      <c r="B174" s="118"/>
      <c r="C174" s="118">
        <v>50</v>
      </c>
      <c r="D174" s="261">
        <v>39833.519999999997</v>
      </c>
      <c r="E174" s="261">
        <v>0.03</v>
      </c>
      <c r="F174" s="118">
        <v>0.26</v>
      </c>
      <c r="G174" s="118">
        <v>88084.06</v>
      </c>
      <c r="H174" s="118">
        <v>28699123.300000001</v>
      </c>
      <c r="I174" s="118">
        <v>45956.11</v>
      </c>
      <c r="J174" s="118">
        <v>81502.399999999994</v>
      </c>
      <c r="K174" s="118">
        <v>1993150.78</v>
      </c>
      <c r="L174" s="118">
        <v>5395519.2000000002</v>
      </c>
      <c r="M174" s="118">
        <v>0.42</v>
      </c>
      <c r="N174" s="118">
        <v>0.32</v>
      </c>
      <c r="O174" s="118">
        <v>276882283.07263732</v>
      </c>
    </row>
    <row r="175" spans="2:15" ht="14" customHeight="1" x14ac:dyDescent="0.2">
      <c r="B175" s="171"/>
      <c r="C175" s="118">
        <v>51</v>
      </c>
      <c r="D175" s="261">
        <v>7522.61</v>
      </c>
      <c r="E175" s="261">
        <v>0.04</v>
      </c>
      <c r="F175" s="118">
        <v>0.19</v>
      </c>
      <c r="G175" s="118">
        <v>65844.12</v>
      </c>
      <c r="H175" s="118">
        <v>20736173.66</v>
      </c>
      <c r="I175" s="118">
        <v>63585.72</v>
      </c>
      <c r="J175" s="118">
        <v>100042.74</v>
      </c>
      <c r="K175" s="118">
        <v>1734444.52</v>
      </c>
      <c r="L175" s="118">
        <v>5395519.2000000002</v>
      </c>
      <c r="M175" s="118">
        <v>0.44</v>
      </c>
      <c r="N175" s="118">
        <v>0.35</v>
      </c>
      <c r="O175" s="118">
        <v>4317344.5921116006</v>
      </c>
    </row>
    <row r="176" spans="2:15" ht="14" customHeight="1" x14ac:dyDescent="0.2">
      <c r="B176" s="171"/>
      <c r="C176" s="118">
        <v>52</v>
      </c>
      <c r="D176" s="261">
        <v>28745.29</v>
      </c>
      <c r="E176" s="261">
        <v>0.04</v>
      </c>
      <c r="F176" s="118">
        <v>0.17</v>
      </c>
      <c r="G176" s="118">
        <v>50099.43</v>
      </c>
      <c r="H176" s="118">
        <v>15222968.58</v>
      </c>
      <c r="I176" s="118">
        <v>62119.11</v>
      </c>
      <c r="J176" s="118">
        <v>137514.85</v>
      </c>
      <c r="K176" s="118">
        <v>3509936.18</v>
      </c>
      <c r="L176" s="118">
        <v>5395519.2000000002</v>
      </c>
      <c r="M176" s="118">
        <v>0.38</v>
      </c>
      <c r="N176" s="118">
        <v>0.25</v>
      </c>
      <c r="O176" s="118">
        <v>132319815.86233106</v>
      </c>
    </row>
    <row r="177" spans="2:15" ht="14" customHeight="1" x14ac:dyDescent="0.2">
      <c r="B177" s="171"/>
      <c r="C177" s="118">
        <v>53</v>
      </c>
      <c r="D177" s="261">
        <v>29986.11</v>
      </c>
      <c r="E177" s="261">
        <v>0.04</v>
      </c>
      <c r="F177" s="118">
        <v>0.15</v>
      </c>
      <c r="G177" s="118">
        <v>87244.1</v>
      </c>
      <c r="H177" s="118">
        <v>25849807.800000001</v>
      </c>
      <c r="I177" s="118">
        <v>61313.38</v>
      </c>
      <c r="J177" s="118">
        <v>92998.63</v>
      </c>
      <c r="K177" s="118">
        <v>2562112.56</v>
      </c>
      <c r="L177" s="118">
        <v>5395519.2000000002</v>
      </c>
      <c r="M177" s="118">
        <v>0.36</v>
      </c>
      <c r="N177" s="118">
        <v>0.27</v>
      </c>
      <c r="O177" s="118">
        <v>189965576.04894891</v>
      </c>
    </row>
    <row r="178" spans="2:15" ht="14" customHeight="1" x14ac:dyDescent="0.2">
      <c r="B178" s="171"/>
      <c r="C178" s="118">
        <v>54</v>
      </c>
      <c r="D178" s="261">
        <v>29805.31</v>
      </c>
      <c r="E178" s="261">
        <v>0.04</v>
      </c>
      <c r="F178" s="118">
        <v>0.13</v>
      </c>
      <c r="G178" s="118">
        <v>42786.16</v>
      </c>
      <c r="H178" s="118">
        <v>27334932.190000001</v>
      </c>
      <c r="I178" s="118">
        <v>42664.83</v>
      </c>
      <c r="J178" s="118">
        <v>69774.36</v>
      </c>
      <c r="K178" s="118">
        <v>2333117.1800000002</v>
      </c>
      <c r="L178" s="118">
        <v>5395519.2000000002</v>
      </c>
      <c r="M178" s="118">
        <v>0.37</v>
      </c>
      <c r="N178" s="118">
        <v>0.27</v>
      </c>
      <c r="O178" s="118">
        <v>60791752.194018908</v>
      </c>
    </row>
    <row r="179" spans="2:15" ht="14" customHeight="1" x14ac:dyDescent="0.2">
      <c r="B179" s="171"/>
      <c r="C179" s="118">
        <v>55</v>
      </c>
      <c r="D179" s="261">
        <v>15707.82</v>
      </c>
      <c r="E179" s="261">
        <v>0.03</v>
      </c>
      <c r="F179" s="118">
        <v>0.24</v>
      </c>
      <c r="G179" s="118">
        <v>84244.01</v>
      </c>
      <c r="H179" s="118">
        <v>22146145.190000001</v>
      </c>
      <c r="I179" s="118">
        <v>52657.86</v>
      </c>
      <c r="J179" s="118">
        <v>101456.71</v>
      </c>
      <c r="K179" s="118">
        <v>3073716.95</v>
      </c>
      <c r="L179" s="118">
        <v>5395519.2000000002</v>
      </c>
      <c r="M179" s="118">
        <v>0.42</v>
      </c>
      <c r="N179" s="118">
        <v>0.22</v>
      </c>
      <c r="O179" s="118">
        <v>182677449.13120946</v>
      </c>
    </row>
    <row r="180" spans="2:15" ht="14" customHeight="1" x14ac:dyDescent="0.2">
      <c r="B180" s="171"/>
      <c r="C180" s="118">
        <v>56</v>
      </c>
      <c r="D180" s="261">
        <v>33434.559999999998</v>
      </c>
      <c r="E180" s="261">
        <v>0.04</v>
      </c>
      <c r="F180" s="118">
        <v>0.12</v>
      </c>
      <c r="G180" s="118">
        <v>89740.76</v>
      </c>
      <c r="H180" s="118">
        <v>21708714.25</v>
      </c>
      <c r="I180" s="118">
        <v>70048.210000000006</v>
      </c>
      <c r="J180" s="118">
        <v>139425.4</v>
      </c>
      <c r="K180" s="118">
        <v>2873761.98</v>
      </c>
      <c r="L180" s="118">
        <v>5395519.2000000002</v>
      </c>
      <c r="M180" s="118">
        <v>0.37</v>
      </c>
      <c r="N180" s="118">
        <v>0.24</v>
      </c>
      <c r="O180" s="118">
        <v>217200630.55734509</v>
      </c>
    </row>
    <row r="181" spans="2:15" ht="14" customHeight="1" x14ac:dyDescent="0.2">
      <c r="B181" s="171"/>
      <c r="C181" s="118">
        <v>57</v>
      </c>
      <c r="D181" s="261">
        <v>18716.16</v>
      </c>
      <c r="E181" s="261">
        <v>0.03</v>
      </c>
      <c r="F181" s="118">
        <v>0.17</v>
      </c>
      <c r="G181" s="118">
        <v>34418.68</v>
      </c>
      <c r="H181" s="118">
        <v>18086583.260000002</v>
      </c>
      <c r="I181" s="118">
        <v>54206.8</v>
      </c>
      <c r="J181" s="118">
        <v>127760.29</v>
      </c>
      <c r="K181" s="118">
        <v>3484381.06</v>
      </c>
      <c r="L181" s="118">
        <v>5395519.2000000002</v>
      </c>
      <c r="M181" s="118">
        <v>0.48</v>
      </c>
      <c r="N181" s="118">
        <v>0.3</v>
      </c>
      <c r="O181" s="118">
        <v>15833954.655915419</v>
      </c>
    </row>
    <row r="182" spans="2:15" ht="14" customHeight="1" x14ac:dyDescent="0.2">
      <c r="B182" s="171"/>
      <c r="C182" s="118">
        <v>58</v>
      </c>
      <c r="D182" s="261">
        <v>29826.79</v>
      </c>
      <c r="E182" s="261">
        <v>0.04</v>
      </c>
      <c r="F182" s="118">
        <v>0.17</v>
      </c>
      <c r="G182" s="118">
        <v>69721.87</v>
      </c>
      <c r="H182" s="118">
        <v>18481302.800000001</v>
      </c>
      <c r="I182" s="118">
        <v>37404.76</v>
      </c>
      <c r="J182" s="118">
        <v>85450.46</v>
      </c>
      <c r="K182" s="118">
        <v>2837434.67</v>
      </c>
      <c r="L182" s="118">
        <v>5395519.2000000002</v>
      </c>
      <c r="M182" s="118">
        <v>0.53</v>
      </c>
      <c r="N182" s="118">
        <v>0.27</v>
      </c>
      <c r="O182" s="118">
        <v>123189561.23644982</v>
      </c>
    </row>
    <row r="183" spans="2:15" ht="14" customHeight="1" x14ac:dyDescent="0.2">
      <c r="B183" s="171"/>
      <c r="C183" s="118">
        <v>59</v>
      </c>
      <c r="D183" s="261">
        <v>17113.259999999998</v>
      </c>
      <c r="E183" s="261">
        <v>0.04</v>
      </c>
      <c r="F183" s="118">
        <v>0.14000000000000001</v>
      </c>
      <c r="G183" s="118">
        <v>41161.800000000003</v>
      </c>
      <c r="H183" s="118">
        <v>13851548.17</v>
      </c>
      <c r="I183" s="118">
        <v>55473.47</v>
      </c>
      <c r="J183" s="118">
        <v>94533.65</v>
      </c>
      <c r="K183" s="118">
        <v>3174071.62</v>
      </c>
      <c r="L183" s="118">
        <v>5395519.2000000002</v>
      </c>
      <c r="M183" s="118">
        <v>0.44</v>
      </c>
      <c r="N183" s="118">
        <v>0.36</v>
      </c>
      <c r="O183" s="118">
        <v>10165691.246347517</v>
      </c>
    </row>
    <row r="184" spans="2:15" ht="14" customHeight="1" x14ac:dyDescent="0.2">
      <c r="B184" s="171"/>
      <c r="C184" s="118">
        <v>60</v>
      </c>
      <c r="D184" s="261">
        <v>42362.71</v>
      </c>
      <c r="E184" s="261">
        <v>0.02</v>
      </c>
      <c r="F184" s="118">
        <v>0.28000000000000003</v>
      </c>
      <c r="G184" s="118">
        <v>51648.09</v>
      </c>
      <c r="H184" s="118">
        <v>19543347.030000001</v>
      </c>
      <c r="I184" s="118">
        <v>67586.559999999998</v>
      </c>
      <c r="J184" s="118">
        <v>92643.59</v>
      </c>
      <c r="K184" s="118">
        <v>1339591.02</v>
      </c>
      <c r="L184" s="118">
        <v>5395519.2000000002</v>
      </c>
      <c r="M184" s="118">
        <v>0.56000000000000005</v>
      </c>
      <c r="N184" s="118">
        <v>0.36</v>
      </c>
      <c r="O184" s="118">
        <v>91781508.392633229</v>
      </c>
    </row>
    <row r="185" spans="2:15" ht="14" customHeight="1" x14ac:dyDescent="0.2">
      <c r="B185" s="172"/>
      <c r="C185" s="118">
        <v>61</v>
      </c>
      <c r="D185" s="261">
        <v>17754.87</v>
      </c>
      <c r="E185" s="261">
        <v>0.02</v>
      </c>
      <c r="F185" s="118">
        <v>0.22</v>
      </c>
      <c r="G185" s="118">
        <v>88126.63</v>
      </c>
      <c r="H185" s="118">
        <v>21774629.050000001</v>
      </c>
      <c r="I185" s="118">
        <v>27950.41</v>
      </c>
      <c r="J185" s="118">
        <v>100485.02</v>
      </c>
      <c r="K185" s="118">
        <v>3114956.97</v>
      </c>
      <c r="L185" s="118">
        <v>5395519.2000000002</v>
      </c>
      <c r="M185" s="118">
        <v>0.35</v>
      </c>
      <c r="N185" s="118">
        <v>0.22</v>
      </c>
      <c r="O185" s="118">
        <v>207555681.14767557</v>
      </c>
    </row>
    <row r="186" spans="2:15" ht="14" customHeight="1" x14ac:dyDescent="0.2">
      <c r="B186" s="171"/>
      <c r="C186" s="118">
        <v>62</v>
      </c>
      <c r="D186" s="261">
        <v>24633.29</v>
      </c>
      <c r="E186" s="261">
        <v>0.04</v>
      </c>
      <c r="F186" s="118">
        <v>0.2</v>
      </c>
      <c r="G186" s="118">
        <v>82002.42</v>
      </c>
      <c r="H186" s="118">
        <v>21745815.07</v>
      </c>
      <c r="I186" s="118">
        <v>68896.84</v>
      </c>
      <c r="J186" s="118">
        <v>89809.7</v>
      </c>
      <c r="K186" s="118">
        <v>2504547.29</v>
      </c>
      <c r="L186" s="118">
        <v>5395519.2000000002</v>
      </c>
      <c r="M186" s="118">
        <v>0.37</v>
      </c>
      <c r="N186" s="118">
        <v>0.33</v>
      </c>
      <c r="O186" s="118">
        <v>126087092.35536139</v>
      </c>
    </row>
    <row r="187" spans="2:15" ht="14" customHeight="1" x14ac:dyDescent="0.2">
      <c r="B187" s="171"/>
      <c r="C187" s="118">
        <v>63</v>
      </c>
      <c r="D187" s="261">
        <v>18732.78</v>
      </c>
      <c r="E187" s="261">
        <v>0.03</v>
      </c>
      <c r="F187" s="118">
        <v>0.21</v>
      </c>
      <c r="G187" s="118">
        <v>82489.14</v>
      </c>
      <c r="H187" s="118">
        <v>15380223.41</v>
      </c>
      <c r="I187" s="118">
        <v>51288.65</v>
      </c>
      <c r="J187" s="118">
        <v>113984.35</v>
      </c>
      <c r="K187" s="118">
        <v>2337955.48</v>
      </c>
      <c r="L187" s="118">
        <v>5395519.2000000002</v>
      </c>
      <c r="M187" s="118">
        <v>0.4</v>
      </c>
      <c r="N187" s="118">
        <v>0.33</v>
      </c>
      <c r="O187" s="118">
        <v>88279410.915252045</v>
      </c>
    </row>
    <row r="188" spans="2:15" ht="14" customHeight="1" x14ac:dyDescent="0.2">
      <c r="B188" s="171"/>
      <c r="C188" s="118">
        <v>64</v>
      </c>
      <c r="D188" s="261">
        <v>34686.94</v>
      </c>
      <c r="E188" s="261">
        <v>0.03</v>
      </c>
      <c r="F188" s="118">
        <v>0.12</v>
      </c>
      <c r="G188" s="118">
        <v>50905.59</v>
      </c>
      <c r="H188" s="118">
        <v>22736488.48</v>
      </c>
      <c r="I188" s="118">
        <v>34424.33</v>
      </c>
      <c r="J188" s="118">
        <v>96978.97</v>
      </c>
      <c r="K188" s="118">
        <v>2817581.81</v>
      </c>
      <c r="L188" s="118">
        <v>5395519.2000000002</v>
      </c>
      <c r="M188" s="118">
        <v>0.47</v>
      </c>
      <c r="N188" s="118">
        <v>0.22</v>
      </c>
      <c r="O188" s="118">
        <v>100928824.82058406</v>
      </c>
    </row>
    <row r="189" spans="2:15" ht="14" customHeight="1" x14ac:dyDescent="0.2">
      <c r="B189" s="171"/>
      <c r="C189" s="118">
        <v>65</v>
      </c>
      <c r="D189" s="261">
        <v>24134.63</v>
      </c>
      <c r="E189" s="261">
        <v>0.03</v>
      </c>
      <c r="F189" s="118">
        <v>0.2</v>
      </c>
      <c r="G189" s="118">
        <v>80402.31</v>
      </c>
      <c r="H189" s="118">
        <v>18696296.289999999</v>
      </c>
      <c r="I189" s="118">
        <v>35644.080000000002</v>
      </c>
      <c r="J189" s="118">
        <v>109662.51</v>
      </c>
      <c r="K189" s="118">
        <v>2645831.91</v>
      </c>
      <c r="L189" s="118">
        <v>5395519.2000000002</v>
      </c>
      <c r="M189" s="118">
        <v>0.38</v>
      </c>
      <c r="N189" s="118">
        <v>0.24</v>
      </c>
      <c r="O189" s="118">
        <v>214917661.3041113</v>
      </c>
    </row>
    <row r="190" spans="2:15" ht="14" customHeight="1" x14ac:dyDescent="0.2">
      <c r="B190" s="171"/>
      <c r="C190" s="118">
        <v>66</v>
      </c>
      <c r="D190" s="261">
        <v>34203.480000000003</v>
      </c>
      <c r="E190" s="261">
        <v>0.03</v>
      </c>
      <c r="F190" s="118">
        <v>0.21</v>
      </c>
      <c r="G190" s="118">
        <v>56632.2</v>
      </c>
      <c r="H190" s="118">
        <v>20178762.109999999</v>
      </c>
      <c r="I190" s="118">
        <v>57170.46</v>
      </c>
      <c r="J190" s="118">
        <v>135267.04</v>
      </c>
      <c r="K190" s="118">
        <v>1807249</v>
      </c>
      <c r="L190" s="118">
        <v>5395519.2000000002</v>
      </c>
      <c r="M190" s="118">
        <v>0.49</v>
      </c>
      <c r="N190" s="118">
        <v>0.27</v>
      </c>
      <c r="O190" s="118">
        <v>143643184.94830373</v>
      </c>
    </row>
    <row r="191" spans="2:15" ht="14" customHeight="1" x14ac:dyDescent="0.2">
      <c r="B191" s="171"/>
      <c r="C191" s="118">
        <v>67</v>
      </c>
      <c r="D191" s="261">
        <v>38234.76</v>
      </c>
      <c r="E191" s="261">
        <v>0.02</v>
      </c>
      <c r="F191" s="118">
        <v>0.27</v>
      </c>
      <c r="G191" s="118">
        <v>60591.41</v>
      </c>
      <c r="H191" s="118">
        <v>11570115.720000001</v>
      </c>
      <c r="I191" s="118">
        <v>45068.88</v>
      </c>
      <c r="J191" s="118">
        <v>92959.05</v>
      </c>
      <c r="K191" s="118">
        <v>2354539.0699999998</v>
      </c>
      <c r="L191" s="118">
        <v>5395519.2000000002</v>
      </c>
      <c r="M191" s="118">
        <v>0.47</v>
      </c>
      <c r="N191" s="118">
        <v>0.22</v>
      </c>
      <c r="O191" s="118">
        <v>330351644.12219721</v>
      </c>
    </row>
    <row r="192" spans="2:15" ht="14" customHeight="1" x14ac:dyDescent="0.2">
      <c r="B192" s="171"/>
      <c r="C192" s="118">
        <v>68</v>
      </c>
      <c r="D192" s="261">
        <v>30897.14</v>
      </c>
      <c r="E192" s="261">
        <v>0.03</v>
      </c>
      <c r="F192" s="118">
        <v>0.21</v>
      </c>
      <c r="G192" s="118">
        <v>64083.85</v>
      </c>
      <c r="H192" s="118">
        <v>21933357.600000001</v>
      </c>
      <c r="I192" s="118">
        <v>64714.92</v>
      </c>
      <c r="J192" s="118">
        <v>75036.75</v>
      </c>
      <c r="K192" s="118">
        <v>2790102.13</v>
      </c>
      <c r="L192" s="118">
        <v>5395519.2000000002</v>
      </c>
      <c r="M192" s="118">
        <v>0.37</v>
      </c>
      <c r="N192" s="118">
        <v>0.25</v>
      </c>
      <c r="O192" s="118">
        <v>215512438.9498758</v>
      </c>
    </row>
    <row r="193" spans="2:15" ht="14" customHeight="1" x14ac:dyDescent="0.2">
      <c r="B193" s="171"/>
      <c r="C193" s="118">
        <v>69</v>
      </c>
      <c r="D193" s="261">
        <v>25299.67</v>
      </c>
      <c r="E193" s="261">
        <v>0.03</v>
      </c>
      <c r="F193" s="118">
        <v>0.21</v>
      </c>
      <c r="G193" s="118">
        <v>49038.05</v>
      </c>
      <c r="H193" s="118">
        <v>15723941.710000001</v>
      </c>
      <c r="I193" s="118">
        <v>66981.13</v>
      </c>
      <c r="J193" s="118">
        <v>111790.16</v>
      </c>
      <c r="K193" s="118">
        <v>2496789.04</v>
      </c>
      <c r="L193" s="118">
        <v>5395519.2000000002</v>
      </c>
      <c r="M193" s="118">
        <v>0.43</v>
      </c>
      <c r="N193" s="118">
        <v>0.24</v>
      </c>
      <c r="O193" s="118">
        <v>127065711.20931956</v>
      </c>
    </row>
    <row r="194" spans="2:15" ht="14" customHeight="1" x14ac:dyDescent="0.2">
      <c r="B194" s="171"/>
      <c r="C194" s="118">
        <v>70</v>
      </c>
      <c r="D194" s="261">
        <v>47149.65</v>
      </c>
      <c r="E194" s="261">
        <v>0.04</v>
      </c>
      <c r="F194" s="118">
        <v>0.22</v>
      </c>
      <c r="G194" s="118">
        <v>72300.509999999995</v>
      </c>
      <c r="H194" s="118">
        <v>22136826.059999999</v>
      </c>
      <c r="I194" s="118">
        <v>57265.98</v>
      </c>
      <c r="J194" s="118">
        <v>98094.58</v>
      </c>
      <c r="K194" s="118">
        <v>2690644.62</v>
      </c>
      <c r="L194" s="118">
        <v>5395519.2000000002</v>
      </c>
      <c r="M194" s="118">
        <v>0.34</v>
      </c>
      <c r="N194" s="118">
        <v>0.35</v>
      </c>
      <c r="O194" s="118">
        <v>234363035.07304266</v>
      </c>
    </row>
    <row r="195" spans="2:15" ht="14" customHeight="1" x14ac:dyDescent="0.2">
      <c r="B195" s="171"/>
      <c r="C195" s="118">
        <v>71</v>
      </c>
      <c r="D195" s="261">
        <v>16973.48</v>
      </c>
      <c r="E195" s="261">
        <v>0.03</v>
      </c>
      <c r="F195" s="118">
        <v>0.17</v>
      </c>
      <c r="G195" s="118">
        <v>43770.239999999998</v>
      </c>
      <c r="H195" s="118">
        <v>20405965.789999999</v>
      </c>
      <c r="I195" s="118">
        <v>44737.87</v>
      </c>
      <c r="J195" s="118">
        <v>106079.63</v>
      </c>
      <c r="K195" s="118">
        <v>2367849.36</v>
      </c>
      <c r="L195" s="118">
        <v>5395519.2000000002</v>
      </c>
      <c r="M195" s="118">
        <v>0.46</v>
      </c>
      <c r="N195" s="118">
        <v>0.25</v>
      </c>
      <c r="O195" s="118">
        <v>39106374.490421928</v>
      </c>
    </row>
    <row r="196" spans="2:15" ht="14" customHeight="1" x14ac:dyDescent="0.2">
      <c r="B196" s="171"/>
      <c r="C196" s="118">
        <v>72</v>
      </c>
      <c r="D196" s="261">
        <v>43508.5</v>
      </c>
      <c r="E196" s="261">
        <v>0.03</v>
      </c>
      <c r="F196" s="118">
        <v>0.14000000000000001</v>
      </c>
      <c r="G196" s="118">
        <v>38609.71</v>
      </c>
      <c r="H196" s="118">
        <v>22283712.23</v>
      </c>
      <c r="I196" s="118">
        <v>48486.86</v>
      </c>
      <c r="J196" s="118">
        <v>115708.9</v>
      </c>
      <c r="K196" s="118">
        <v>2441194.13</v>
      </c>
      <c r="L196" s="118">
        <v>5395519.2000000002</v>
      </c>
      <c r="M196" s="118">
        <v>0.31</v>
      </c>
      <c r="N196" s="118">
        <v>0.26</v>
      </c>
      <c r="O196" s="118">
        <v>113935774.65982431</v>
      </c>
    </row>
    <row r="197" spans="2:15" ht="14" customHeight="1" x14ac:dyDescent="0.2">
      <c r="B197" s="171"/>
      <c r="C197" s="118">
        <v>73</v>
      </c>
      <c r="D197" s="261">
        <v>25463.599999999999</v>
      </c>
      <c r="E197" s="261">
        <v>0.04</v>
      </c>
      <c r="F197" s="118">
        <v>0.16</v>
      </c>
      <c r="G197" s="118">
        <v>80982.740000000005</v>
      </c>
      <c r="H197" s="118">
        <v>26474843.199999999</v>
      </c>
      <c r="I197" s="118">
        <v>62921.32</v>
      </c>
      <c r="J197" s="118">
        <v>90130.74</v>
      </c>
      <c r="K197" s="118">
        <v>2184750.0699999998</v>
      </c>
      <c r="L197" s="118">
        <v>5395519.2000000002</v>
      </c>
      <c r="M197" s="118">
        <v>0.46</v>
      </c>
      <c r="N197" s="118">
        <v>0.22</v>
      </c>
      <c r="O197" s="118">
        <v>189600759.18764344</v>
      </c>
    </row>
    <row r="198" spans="2:15" ht="14" customHeight="1" x14ac:dyDescent="0.2">
      <c r="B198" s="171"/>
      <c r="C198" s="118">
        <v>74</v>
      </c>
      <c r="D198" s="261">
        <v>44050.52</v>
      </c>
      <c r="E198" s="261">
        <v>0.04</v>
      </c>
      <c r="F198" s="118">
        <v>0.28000000000000003</v>
      </c>
      <c r="G198" s="118">
        <v>64040.09</v>
      </c>
      <c r="H198" s="118">
        <v>19018679.059999999</v>
      </c>
      <c r="I198" s="118">
        <v>48761.27</v>
      </c>
      <c r="J198" s="118">
        <v>101795.33</v>
      </c>
      <c r="K198" s="118">
        <v>2632764.91</v>
      </c>
      <c r="L198" s="118">
        <v>5395519.2000000002</v>
      </c>
      <c r="M198" s="118">
        <v>0.4</v>
      </c>
      <c r="N198" s="118">
        <v>0.25</v>
      </c>
      <c r="O198" s="118">
        <v>450934767.97690886</v>
      </c>
    </row>
    <row r="199" spans="2:15" ht="14" customHeight="1" x14ac:dyDescent="0.2">
      <c r="B199" s="171"/>
      <c r="C199" s="118">
        <v>75</v>
      </c>
      <c r="D199" s="261">
        <v>19299.05</v>
      </c>
      <c r="E199" s="261">
        <v>0.05</v>
      </c>
      <c r="F199" s="118">
        <v>0.19</v>
      </c>
      <c r="G199" s="118">
        <v>74587.740000000005</v>
      </c>
      <c r="H199" s="118">
        <v>26060592.920000002</v>
      </c>
      <c r="I199" s="118">
        <v>62781.52</v>
      </c>
      <c r="J199" s="118">
        <v>90498.89</v>
      </c>
      <c r="K199" s="118">
        <v>1989973.15</v>
      </c>
      <c r="L199" s="118">
        <v>5395519.2000000002</v>
      </c>
      <c r="M199" s="118">
        <v>0.5</v>
      </c>
      <c r="N199" s="118">
        <v>0.32</v>
      </c>
      <c r="O199" s="118">
        <v>64600416.192223713</v>
      </c>
    </row>
    <row r="200" spans="2:15" ht="14" customHeight="1" x14ac:dyDescent="0.2">
      <c r="B200" s="171"/>
      <c r="C200" s="118">
        <v>76</v>
      </c>
      <c r="D200" s="261">
        <v>42423.58</v>
      </c>
      <c r="E200" s="261">
        <v>0.04</v>
      </c>
      <c r="F200" s="118">
        <v>0.19</v>
      </c>
      <c r="G200" s="118">
        <v>61393.43</v>
      </c>
      <c r="H200" s="118">
        <v>19812959.579999998</v>
      </c>
      <c r="I200" s="118">
        <v>36206.49</v>
      </c>
      <c r="J200" s="118">
        <v>108601.19</v>
      </c>
      <c r="K200" s="118">
        <v>2015171.81</v>
      </c>
      <c r="L200" s="118">
        <v>5395519.2000000002</v>
      </c>
      <c r="M200" s="118">
        <v>0.45</v>
      </c>
      <c r="N200" s="118">
        <v>0.36</v>
      </c>
      <c r="O200" s="118">
        <v>111973695.80401865</v>
      </c>
    </row>
    <row r="201" spans="2:15" ht="14" customHeight="1" x14ac:dyDescent="0.2">
      <c r="B201" s="171"/>
      <c r="C201" s="118">
        <v>77</v>
      </c>
      <c r="D201" s="261">
        <v>13925.86</v>
      </c>
      <c r="E201" s="261">
        <v>0.04</v>
      </c>
      <c r="F201" s="118">
        <v>0.17</v>
      </c>
      <c r="G201" s="118">
        <v>53763.360000000001</v>
      </c>
      <c r="H201" s="118">
        <v>25766417.309999999</v>
      </c>
      <c r="I201" s="118">
        <v>52118.37</v>
      </c>
      <c r="J201" s="118">
        <v>81168.73</v>
      </c>
      <c r="K201" s="118">
        <v>1933233.54</v>
      </c>
      <c r="L201" s="118">
        <v>5395519.2000000002</v>
      </c>
      <c r="M201" s="118">
        <v>0.41</v>
      </c>
      <c r="N201" s="118">
        <v>0.33</v>
      </c>
      <c r="O201" s="118">
        <v>16111084.672981689</v>
      </c>
    </row>
    <row r="202" spans="2:15" ht="14" customHeight="1" x14ac:dyDescent="0.2">
      <c r="B202" s="171"/>
      <c r="C202" s="118">
        <v>78</v>
      </c>
      <c r="D202" s="261">
        <v>19119.96</v>
      </c>
      <c r="E202" s="261">
        <v>0.04</v>
      </c>
      <c r="F202" s="118">
        <v>0.2</v>
      </c>
      <c r="G202" s="118">
        <v>53753.15</v>
      </c>
      <c r="H202" s="118">
        <v>23338732.289999999</v>
      </c>
      <c r="I202" s="118">
        <v>38150.35</v>
      </c>
      <c r="J202" s="118">
        <v>118680.51</v>
      </c>
      <c r="K202" s="118">
        <v>3621163.14</v>
      </c>
      <c r="L202" s="118">
        <v>5395519.2000000002</v>
      </c>
      <c r="M202" s="118">
        <v>0.41</v>
      </c>
      <c r="N202" s="118">
        <v>0.26</v>
      </c>
      <c r="O202" s="118">
        <v>85941981.705072016</v>
      </c>
    </row>
    <row r="203" spans="2:15" ht="14" customHeight="1" x14ac:dyDescent="0.2">
      <c r="B203" s="171"/>
      <c r="C203" s="118">
        <v>79</v>
      </c>
      <c r="D203" s="261">
        <v>28365.66</v>
      </c>
      <c r="E203" s="261">
        <v>0.03</v>
      </c>
      <c r="F203" s="118">
        <v>0.2</v>
      </c>
      <c r="G203" s="118">
        <v>58569.25</v>
      </c>
      <c r="H203" s="118">
        <v>20617411.18</v>
      </c>
      <c r="I203" s="118">
        <v>40864.97</v>
      </c>
      <c r="J203" s="118">
        <v>99532.22</v>
      </c>
      <c r="K203" s="118">
        <v>2250635.08</v>
      </c>
      <c r="L203" s="118">
        <v>5395519.2000000002</v>
      </c>
      <c r="M203" s="118">
        <v>0.33</v>
      </c>
      <c r="N203" s="118">
        <v>0.24</v>
      </c>
      <c r="O203" s="118">
        <v>195497606.10702392</v>
      </c>
    </row>
    <row r="204" spans="2:15" ht="14" customHeight="1" x14ac:dyDescent="0.2">
      <c r="B204" s="171"/>
      <c r="C204" s="118">
        <v>80</v>
      </c>
      <c r="D204" s="261">
        <v>19976.46</v>
      </c>
      <c r="E204" s="261">
        <v>0.04</v>
      </c>
      <c r="F204" s="118">
        <v>0.19</v>
      </c>
      <c r="G204" s="118">
        <v>59293.09</v>
      </c>
      <c r="H204" s="118">
        <v>17475511.079999998</v>
      </c>
      <c r="I204" s="118">
        <v>36432.47</v>
      </c>
      <c r="J204" s="118">
        <v>127826.93</v>
      </c>
      <c r="K204" s="118">
        <v>2278109.41</v>
      </c>
      <c r="L204" s="118">
        <v>5395519.2000000002</v>
      </c>
      <c r="M204" s="118">
        <v>0.39</v>
      </c>
      <c r="N204" s="118">
        <v>0.27</v>
      </c>
      <c r="O204" s="118">
        <v>99196961.719167233</v>
      </c>
    </row>
    <row r="205" spans="2:15" ht="14" customHeight="1" x14ac:dyDescent="0.2">
      <c r="B205" s="171"/>
      <c r="C205" s="118">
        <v>81</v>
      </c>
      <c r="D205" s="261">
        <v>36211.370000000003</v>
      </c>
      <c r="E205" s="261">
        <v>0.03</v>
      </c>
      <c r="F205" s="118">
        <v>0.22</v>
      </c>
      <c r="G205" s="118">
        <v>69643.16</v>
      </c>
      <c r="H205" s="118">
        <v>19990360.57</v>
      </c>
      <c r="I205" s="118">
        <v>37411.5</v>
      </c>
      <c r="J205" s="118">
        <v>77117.899999999994</v>
      </c>
      <c r="K205" s="118">
        <v>3545716.47</v>
      </c>
      <c r="L205" s="118">
        <v>5395519.2000000002</v>
      </c>
      <c r="M205" s="118">
        <v>0.56000000000000005</v>
      </c>
      <c r="N205" s="118">
        <v>0.3</v>
      </c>
      <c r="O205" s="118">
        <v>137876327.39582676</v>
      </c>
    </row>
    <row r="206" spans="2:15" ht="14" customHeight="1" x14ac:dyDescent="0.2">
      <c r="B206" s="171"/>
      <c r="C206" s="118">
        <v>82</v>
      </c>
      <c r="D206" s="261">
        <v>26749.19</v>
      </c>
      <c r="E206" s="261">
        <v>0.04</v>
      </c>
      <c r="F206" s="118">
        <v>0.25</v>
      </c>
      <c r="G206" s="118">
        <v>83463.100000000006</v>
      </c>
      <c r="H206" s="118">
        <v>22225859.809999999</v>
      </c>
      <c r="I206" s="118">
        <v>56339.66</v>
      </c>
      <c r="J206" s="118">
        <v>95527.26</v>
      </c>
      <c r="K206" s="118">
        <v>1667404.64</v>
      </c>
      <c r="L206" s="118">
        <v>5395519.2000000002</v>
      </c>
      <c r="M206" s="118">
        <v>0.35</v>
      </c>
      <c r="N206" s="118">
        <v>0.24</v>
      </c>
      <c r="O206" s="118">
        <v>363056551.23628706</v>
      </c>
    </row>
    <row r="207" spans="2:15" ht="14" customHeight="1" x14ac:dyDescent="0.2">
      <c r="B207" s="171"/>
      <c r="C207" s="118">
        <v>83</v>
      </c>
      <c r="D207" s="261">
        <v>9166.92</v>
      </c>
      <c r="E207" s="261">
        <v>0.04</v>
      </c>
      <c r="F207" s="118">
        <v>0.17</v>
      </c>
      <c r="G207" s="118">
        <v>51221.09</v>
      </c>
      <c r="H207" s="118">
        <v>17956722.219999999</v>
      </c>
      <c r="I207" s="118">
        <v>63420.2</v>
      </c>
      <c r="J207" s="118">
        <v>139409.63</v>
      </c>
      <c r="K207" s="118">
        <v>3015783.03</v>
      </c>
      <c r="L207" s="118">
        <v>5395519.2000000002</v>
      </c>
      <c r="M207" s="118">
        <v>0.56000000000000005</v>
      </c>
      <c r="N207" s="118">
        <v>0.25</v>
      </c>
      <c r="O207" s="118">
        <v>13334525.119311662</v>
      </c>
    </row>
    <row r="208" spans="2:15" ht="14" customHeight="1" x14ac:dyDescent="0.2">
      <c r="B208" s="171"/>
      <c r="C208" s="118">
        <v>84</v>
      </c>
      <c r="D208" s="261">
        <v>28216.86</v>
      </c>
      <c r="E208" s="261">
        <v>0.03</v>
      </c>
      <c r="F208" s="118">
        <v>0.18</v>
      </c>
      <c r="G208" s="118">
        <v>66391.17</v>
      </c>
      <c r="H208" s="118">
        <v>25216884.789999999</v>
      </c>
      <c r="I208" s="118">
        <v>50706.2</v>
      </c>
      <c r="J208" s="118">
        <v>89804.55</v>
      </c>
      <c r="K208" s="118">
        <v>3313926.91</v>
      </c>
      <c r="L208" s="118">
        <v>5395519.2000000002</v>
      </c>
      <c r="M208" s="118">
        <v>0.34</v>
      </c>
      <c r="N208" s="118">
        <v>0.34</v>
      </c>
      <c r="O208" s="118">
        <v>86016723.729652405</v>
      </c>
    </row>
    <row r="209" spans="2:15" ht="14" customHeight="1" x14ac:dyDescent="0.2">
      <c r="B209" s="171"/>
      <c r="C209" s="118">
        <v>85</v>
      </c>
      <c r="D209" s="261">
        <v>22375.84</v>
      </c>
      <c r="E209" s="261">
        <v>0.04</v>
      </c>
      <c r="F209" s="118">
        <v>0.22</v>
      </c>
      <c r="G209" s="118">
        <v>84123.79</v>
      </c>
      <c r="H209" s="118">
        <v>23317770.350000001</v>
      </c>
      <c r="I209" s="118">
        <v>52632.07</v>
      </c>
      <c r="J209" s="118">
        <v>96142.32</v>
      </c>
      <c r="K209" s="118">
        <v>2554786.0699999998</v>
      </c>
      <c r="L209" s="118">
        <v>5395519.2000000002</v>
      </c>
      <c r="M209" s="118">
        <v>0.4</v>
      </c>
      <c r="N209" s="118">
        <v>0.28999999999999998</v>
      </c>
      <c r="O209" s="118">
        <v>163499013.37611046</v>
      </c>
    </row>
    <row r="210" spans="2:15" ht="14" customHeight="1" x14ac:dyDescent="0.2">
      <c r="B210" s="171"/>
      <c r="C210" s="118">
        <v>86</v>
      </c>
      <c r="D210" s="261">
        <v>18070.830000000002</v>
      </c>
      <c r="E210" s="261">
        <v>0.04</v>
      </c>
      <c r="F210" s="118">
        <v>0.23</v>
      </c>
      <c r="G210" s="118">
        <v>94447.51</v>
      </c>
      <c r="H210" s="118">
        <v>21076341.66</v>
      </c>
      <c r="I210" s="118">
        <v>62759.39</v>
      </c>
      <c r="J210" s="118">
        <v>78361.53</v>
      </c>
      <c r="K210" s="118">
        <v>1886554.74</v>
      </c>
      <c r="L210" s="118">
        <v>5395519.2000000002</v>
      </c>
      <c r="M210" s="118">
        <v>0.52</v>
      </c>
      <c r="N210" s="118">
        <v>0.24</v>
      </c>
      <c r="O210" s="118">
        <v>177530573.4807688</v>
      </c>
    </row>
    <row r="211" spans="2:15" ht="14" customHeight="1" x14ac:dyDescent="0.2">
      <c r="B211" s="171"/>
      <c r="C211" s="118">
        <v>87</v>
      </c>
      <c r="D211" s="261">
        <v>25048.53</v>
      </c>
      <c r="E211" s="261">
        <v>0.03</v>
      </c>
      <c r="F211" s="118">
        <v>0.16</v>
      </c>
      <c r="G211" s="118">
        <v>68930.58</v>
      </c>
      <c r="H211" s="118">
        <v>21703794.579999998</v>
      </c>
      <c r="I211" s="118">
        <v>43591.61</v>
      </c>
      <c r="J211" s="118">
        <v>64054.93</v>
      </c>
      <c r="K211" s="118">
        <v>2224632.9300000002</v>
      </c>
      <c r="L211" s="118">
        <v>5395519.2000000002</v>
      </c>
      <c r="M211" s="118">
        <v>0.48</v>
      </c>
      <c r="N211" s="118">
        <v>0.35</v>
      </c>
      <c r="O211" s="118">
        <v>45260690.093666881</v>
      </c>
    </row>
    <row r="212" spans="2:15" ht="14" customHeight="1" x14ac:dyDescent="0.2">
      <c r="B212" s="171"/>
      <c r="C212" s="118">
        <v>88</v>
      </c>
      <c r="D212" s="261">
        <v>18595.009999999998</v>
      </c>
      <c r="E212" s="261">
        <v>0.03</v>
      </c>
      <c r="F212" s="118">
        <v>0.17</v>
      </c>
      <c r="G212" s="118">
        <v>86144.71</v>
      </c>
      <c r="H212" s="118">
        <v>16588351.1</v>
      </c>
      <c r="I212" s="118">
        <v>65848.59</v>
      </c>
      <c r="J212" s="118">
        <v>68321.960000000006</v>
      </c>
      <c r="K212" s="118">
        <v>2473314.54</v>
      </c>
      <c r="L212" s="118">
        <v>5395519.2000000002</v>
      </c>
      <c r="M212" s="118">
        <v>0.45</v>
      </c>
      <c r="N212" s="118">
        <v>0.32</v>
      </c>
      <c r="O212" s="118">
        <v>67662525.480727509</v>
      </c>
    </row>
    <row r="213" spans="2:15" ht="14" customHeight="1" x14ac:dyDescent="0.2">
      <c r="B213" s="171"/>
      <c r="C213" s="118">
        <v>89</v>
      </c>
      <c r="D213" s="261">
        <v>18109.400000000001</v>
      </c>
      <c r="E213" s="261">
        <v>0.03</v>
      </c>
      <c r="F213" s="118">
        <v>0.18</v>
      </c>
      <c r="G213" s="118">
        <v>73255.570000000007</v>
      </c>
      <c r="H213" s="118">
        <v>24304598.210000001</v>
      </c>
      <c r="I213" s="118">
        <v>59188.89</v>
      </c>
      <c r="J213" s="118">
        <v>77435.31</v>
      </c>
      <c r="K213" s="118">
        <v>2790080.78</v>
      </c>
      <c r="L213" s="118">
        <v>5395519.2000000002</v>
      </c>
      <c r="M213" s="118">
        <v>0.55000000000000004</v>
      </c>
      <c r="N213" s="118">
        <v>0.35</v>
      </c>
      <c r="O213" s="118">
        <v>24707080.224286035</v>
      </c>
    </row>
    <row r="214" spans="2:15" ht="14" customHeight="1" x14ac:dyDescent="0.2">
      <c r="B214" s="171"/>
      <c r="C214" s="118">
        <v>90</v>
      </c>
      <c r="D214" s="261">
        <v>22126.26</v>
      </c>
      <c r="E214" s="261">
        <v>0.02</v>
      </c>
      <c r="F214" s="118">
        <v>0.2</v>
      </c>
      <c r="G214" s="118">
        <v>48828.86</v>
      </c>
      <c r="H214" s="118">
        <v>18148091.66</v>
      </c>
      <c r="I214" s="118">
        <v>43934.87</v>
      </c>
      <c r="J214" s="118">
        <v>93913.95</v>
      </c>
      <c r="K214" s="118">
        <v>2201059.98</v>
      </c>
      <c r="L214" s="118">
        <v>5395519.2000000002</v>
      </c>
      <c r="M214" s="118">
        <v>0.36</v>
      </c>
      <c r="N214" s="118">
        <v>0.31</v>
      </c>
      <c r="O214" s="118">
        <v>58158136.378325872</v>
      </c>
    </row>
    <row r="215" spans="2:15" ht="14" customHeight="1" x14ac:dyDescent="0.2">
      <c r="B215" s="171"/>
      <c r="C215" s="118">
        <v>91</v>
      </c>
      <c r="D215" s="261">
        <v>46993.87</v>
      </c>
      <c r="E215" s="261">
        <v>0.03</v>
      </c>
      <c r="F215" s="118">
        <v>0.23</v>
      </c>
      <c r="G215" s="118">
        <v>75628.44</v>
      </c>
      <c r="H215" s="118">
        <v>18140203.390000001</v>
      </c>
      <c r="I215" s="118">
        <v>47201.13</v>
      </c>
      <c r="J215" s="118">
        <v>114298.92</v>
      </c>
      <c r="K215" s="118">
        <v>2921238.02</v>
      </c>
      <c r="L215" s="118">
        <v>5395519.2000000002</v>
      </c>
      <c r="M215" s="118">
        <v>0.52</v>
      </c>
      <c r="N215" s="118">
        <v>0.27</v>
      </c>
      <c r="O215" s="118">
        <v>293843420.51747131</v>
      </c>
    </row>
    <row r="216" spans="2:15" ht="14" customHeight="1" x14ac:dyDescent="0.2">
      <c r="B216" s="171"/>
      <c r="C216" s="118">
        <v>92</v>
      </c>
      <c r="D216" s="261">
        <v>14299.01</v>
      </c>
      <c r="E216" s="261">
        <v>0.04</v>
      </c>
      <c r="F216" s="118">
        <v>0.18</v>
      </c>
      <c r="G216" s="118">
        <v>97932.68</v>
      </c>
      <c r="H216" s="118">
        <v>21931094.52</v>
      </c>
      <c r="I216" s="118">
        <v>41013.64</v>
      </c>
      <c r="J216" s="118">
        <v>86663</v>
      </c>
      <c r="K216" s="118">
        <v>2834496.62</v>
      </c>
      <c r="L216" s="118">
        <v>5395519.2000000002</v>
      </c>
      <c r="M216" s="118">
        <v>0.4</v>
      </c>
      <c r="N216" s="118">
        <v>0.37</v>
      </c>
      <c r="O216" s="118">
        <v>45465552.639185861</v>
      </c>
    </row>
    <row r="217" spans="2:15" ht="14" customHeight="1" x14ac:dyDescent="0.2">
      <c r="B217" s="171"/>
      <c r="C217" s="118">
        <v>93</v>
      </c>
      <c r="D217" s="261">
        <v>39509.18</v>
      </c>
      <c r="E217" s="261">
        <v>0.02</v>
      </c>
      <c r="F217" s="118">
        <v>0.13</v>
      </c>
      <c r="G217" s="118">
        <v>74893.38</v>
      </c>
      <c r="H217" s="118">
        <v>11622704.85</v>
      </c>
      <c r="I217" s="118">
        <v>52836.13</v>
      </c>
      <c r="J217" s="118">
        <v>95329.82</v>
      </c>
      <c r="K217" s="118">
        <v>2305719.46</v>
      </c>
      <c r="L217" s="118">
        <v>5395519.2000000002</v>
      </c>
      <c r="M217" s="118">
        <v>0.33</v>
      </c>
      <c r="N217" s="118">
        <v>0.35</v>
      </c>
      <c r="O217" s="118">
        <v>100930719.94088788</v>
      </c>
    </row>
    <row r="218" spans="2:15" ht="14" customHeight="1" x14ac:dyDescent="0.2">
      <c r="B218" s="171"/>
      <c r="C218" s="118">
        <v>94</v>
      </c>
      <c r="D218" s="261">
        <v>31178.16</v>
      </c>
      <c r="E218" s="261">
        <v>0.03</v>
      </c>
      <c r="F218" s="118">
        <v>0.24</v>
      </c>
      <c r="G218" s="118">
        <v>80990.42</v>
      </c>
      <c r="H218" s="118">
        <v>26355180.579999998</v>
      </c>
      <c r="I218" s="118">
        <v>43865.27</v>
      </c>
      <c r="J218" s="118">
        <v>136742.10999999999</v>
      </c>
      <c r="K218" s="118">
        <v>1616728.39</v>
      </c>
      <c r="L218" s="118">
        <v>5395519.2000000002</v>
      </c>
      <c r="M218" s="118">
        <v>0.53</v>
      </c>
      <c r="N218" s="118">
        <v>0.21</v>
      </c>
      <c r="O218" s="118">
        <v>316978784.46180755</v>
      </c>
    </row>
    <row r="219" spans="2:15" ht="14" customHeight="1" x14ac:dyDescent="0.2">
      <c r="B219" s="171"/>
      <c r="C219" s="118">
        <v>95</v>
      </c>
      <c r="D219" s="261">
        <v>17910.37</v>
      </c>
      <c r="E219" s="261">
        <v>0.04</v>
      </c>
      <c r="F219" s="118">
        <v>0.25</v>
      </c>
      <c r="G219" s="118">
        <v>82344.42</v>
      </c>
      <c r="H219" s="118">
        <v>19619289.460000001</v>
      </c>
      <c r="I219" s="118">
        <v>51130.7</v>
      </c>
      <c r="J219" s="118">
        <v>87003.27</v>
      </c>
      <c r="K219" s="118">
        <v>2766408.31</v>
      </c>
      <c r="L219" s="118">
        <v>5395519.2000000002</v>
      </c>
      <c r="M219" s="118">
        <v>0.5</v>
      </c>
      <c r="N219" s="118">
        <v>0.26</v>
      </c>
      <c r="O219" s="118">
        <v>149016797.01703212</v>
      </c>
    </row>
    <row r="220" spans="2:15" ht="14" customHeight="1" x14ac:dyDescent="0.2">
      <c r="B220" s="171"/>
      <c r="C220" s="118">
        <v>96</v>
      </c>
      <c r="D220" s="261">
        <v>31899.65</v>
      </c>
      <c r="E220" s="261">
        <v>0.03</v>
      </c>
      <c r="F220" s="118">
        <v>0.12</v>
      </c>
      <c r="G220" s="118">
        <v>64970.400000000001</v>
      </c>
      <c r="H220" s="118">
        <v>23964358.809999999</v>
      </c>
      <c r="I220" s="118">
        <v>47616.41</v>
      </c>
      <c r="J220" s="118">
        <v>100517.92</v>
      </c>
      <c r="K220" s="118">
        <v>2216687.2200000002</v>
      </c>
      <c r="L220" s="118">
        <v>5395519.2000000002</v>
      </c>
      <c r="M220" s="118">
        <v>0.5</v>
      </c>
      <c r="N220" s="118">
        <v>0.28999999999999998</v>
      </c>
      <c r="O220" s="118">
        <v>60756078.48413071</v>
      </c>
    </row>
    <row r="221" spans="2:15" ht="14" customHeight="1" x14ac:dyDescent="0.2">
      <c r="B221" s="171"/>
      <c r="C221" s="118">
        <v>97</v>
      </c>
      <c r="D221" s="261">
        <v>40748.25</v>
      </c>
      <c r="E221" s="261">
        <v>0.03</v>
      </c>
      <c r="F221" s="118">
        <v>0.2</v>
      </c>
      <c r="G221" s="118">
        <v>69553.289999999994</v>
      </c>
      <c r="H221" s="118">
        <v>27998225.57</v>
      </c>
      <c r="I221" s="118">
        <v>56446.18</v>
      </c>
      <c r="J221" s="118">
        <v>77930.52</v>
      </c>
      <c r="K221" s="118">
        <v>1911582.85</v>
      </c>
      <c r="L221" s="118">
        <v>5395519.2000000002</v>
      </c>
      <c r="M221" s="118">
        <v>0.45</v>
      </c>
      <c r="N221" s="118">
        <v>0.26</v>
      </c>
      <c r="O221" s="118">
        <v>237073553.18843526</v>
      </c>
    </row>
    <row r="222" spans="2:15" ht="14" customHeight="1" x14ac:dyDescent="0.2">
      <c r="B222" s="171"/>
      <c r="C222" s="118">
        <v>98</v>
      </c>
      <c r="D222" s="261">
        <v>41993.55</v>
      </c>
      <c r="E222" s="261">
        <v>0.04</v>
      </c>
      <c r="F222" s="118">
        <v>0.22</v>
      </c>
      <c r="G222" s="118">
        <v>54599.4</v>
      </c>
      <c r="H222" s="118">
        <v>28258373.420000002</v>
      </c>
      <c r="I222" s="118">
        <v>47152.33</v>
      </c>
      <c r="J222" s="118">
        <v>88822.16</v>
      </c>
      <c r="K222" s="118">
        <v>2219726.5299999998</v>
      </c>
      <c r="L222" s="118">
        <v>5395519.2000000002</v>
      </c>
      <c r="M222" s="118">
        <v>0.55000000000000004</v>
      </c>
      <c r="N222" s="118">
        <v>0.34</v>
      </c>
      <c r="O222" s="118">
        <v>95500375.515722647</v>
      </c>
    </row>
    <row r="223" spans="2:15" ht="14" customHeight="1" x14ac:dyDescent="0.2">
      <c r="B223" s="171"/>
      <c r="C223" s="118">
        <v>99</v>
      </c>
      <c r="D223" s="261">
        <v>29640.65</v>
      </c>
      <c r="E223" s="261">
        <v>0.03</v>
      </c>
      <c r="F223" s="118">
        <v>0.24</v>
      </c>
      <c r="G223" s="118">
        <v>74262.37</v>
      </c>
      <c r="H223" s="118">
        <v>27802081.539999999</v>
      </c>
      <c r="I223" s="118">
        <v>44853.9</v>
      </c>
      <c r="J223" s="118">
        <v>99816.85</v>
      </c>
      <c r="K223" s="118">
        <v>2851401.98</v>
      </c>
      <c r="L223" s="118">
        <v>5395519.2000000002</v>
      </c>
      <c r="M223" s="118">
        <v>0.39</v>
      </c>
      <c r="N223" s="118">
        <v>0.25</v>
      </c>
      <c r="O223" s="118">
        <v>265103660.40479788</v>
      </c>
    </row>
    <row r="224" spans="2:15" ht="14" customHeight="1" x14ac:dyDescent="0.2">
      <c r="B224" s="171"/>
      <c r="C224" s="118">
        <v>100</v>
      </c>
      <c r="D224" s="261">
        <v>37233.629999999997</v>
      </c>
      <c r="E224" s="261">
        <v>0.04</v>
      </c>
      <c r="F224" s="118">
        <v>0.22</v>
      </c>
      <c r="G224" s="118">
        <v>40695.08</v>
      </c>
      <c r="H224" s="118">
        <v>19933610.16</v>
      </c>
      <c r="I224" s="118">
        <v>66016.37</v>
      </c>
      <c r="J224" s="118">
        <v>113911.5</v>
      </c>
      <c r="K224" s="118">
        <v>2346133.64</v>
      </c>
      <c r="L224" s="118">
        <v>5395519.2000000002</v>
      </c>
      <c r="M224" s="118">
        <v>0.4</v>
      </c>
      <c r="N224" s="118">
        <v>0.28000000000000003</v>
      </c>
      <c r="O224" s="118">
        <v>140141737.61915377</v>
      </c>
    </row>
    <row r="225" spans="2:15" ht="14" customHeight="1" x14ac:dyDescent="0.2">
      <c r="B225" s="171"/>
      <c r="C225" s="118">
        <v>101</v>
      </c>
      <c r="D225" s="261">
        <v>10976.52</v>
      </c>
      <c r="E225" s="261">
        <v>0.04</v>
      </c>
      <c r="F225" s="118">
        <v>0.27</v>
      </c>
      <c r="G225" s="118">
        <v>47644.17</v>
      </c>
      <c r="H225" s="118">
        <v>15441909.210000001</v>
      </c>
      <c r="I225" s="118">
        <v>58439.33</v>
      </c>
      <c r="J225" s="118">
        <v>105122.26</v>
      </c>
      <c r="K225" s="118">
        <v>2557691.4300000002</v>
      </c>
      <c r="L225" s="118">
        <v>5395519.2000000002</v>
      </c>
      <c r="M225" s="118">
        <v>0.39</v>
      </c>
      <c r="N225" s="118">
        <v>0.35</v>
      </c>
      <c r="O225" s="118">
        <v>26722752.478228759</v>
      </c>
    </row>
    <row r="226" spans="2:15" ht="14" customHeight="1" x14ac:dyDescent="0.2">
      <c r="B226" s="171"/>
      <c r="C226" s="118">
        <v>102</v>
      </c>
      <c r="D226" s="261">
        <v>31428.880000000001</v>
      </c>
      <c r="E226" s="261">
        <v>0.04</v>
      </c>
      <c r="F226" s="118">
        <v>0.2</v>
      </c>
      <c r="G226" s="118">
        <v>63986.8</v>
      </c>
      <c r="H226" s="118">
        <v>24101179.449999999</v>
      </c>
      <c r="I226" s="118">
        <v>62294.86</v>
      </c>
      <c r="J226" s="118">
        <v>140218.18</v>
      </c>
      <c r="K226" s="118">
        <v>3228901.01</v>
      </c>
      <c r="L226" s="118">
        <v>5395519.2000000002</v>
      </c>
      <c r="M226" s="118">
        <v>0.54</v>
      </c>
      <c r="N226" s="118">
        <v>0.28000000000000003</v>
      </c>
      <c r="O226" s="118">
        <v>123189021.5646755</v>
      </c>
    </row>
    <row r="227" spans="2:15" ht="14" customHeight="1" x14ac:dyDescent="0.2">
      <c r="B227" s="171"/>
      <c r="C227" s="118">
        <v>103</v>
      </c>
      <c r="D227" s="261">
        <v>22019.34</v>
      </c>
      <c r="E227" s="261">
        <v>0.03</v>
      </c>
      <c r="F227" s="118">
        <v>0.2</v>
      </c>
      <c r="G227" s="118">
        <v>66423.429999999993</v>
      </c>
      <c r="H227" s="118">
        <v>16357704.17</v>
      </c>
      <c r="I227" s="118">
        <v>44641.53</v>
      </c>
      <c r="J227" s="118">
        <v>118704</v>
      </c>
      <c r="K227" s="118">
        <v>3039513.01</v>
      </c>
      <c r="L227" s="118">
        <v>5395519.2000000002</v>
      </c>
      <c r="M227" s="118">
        <v>0.35</v>
      </c>
      <c r="N227" s="118">
        <v>0.27</v>
      </c>
      <c r="O227" s="118">
        <v>132970749.91705708</v>
      </c>
    </row>
    <row r="228" spans="2:15" ht="14" customHeight="1" x14ac:dyDescent="0.2">
      <c r="B228" s="171"/>
      <c r="C228" s="118">
        <v>104</v>
      </c>
      <c r="D228" s="261">
        <v>31241.83</v>
      </c>
      <c r="E228" s="261">
        <v>0.04</v>
      </c>
      <c r="F228" s="118">
        <v>0.21</v>
      </c>
      <c r="G228" s="118">
        <v>48784.5</v>
      </c>
      <c r="H228" s="118">
        <v>20833011.079999998</v>
      </c>
      <c r="I228" s="118">
        <v>52953.93</v>
      </c>
      <c r="J228" s="118">
        <v>80691.77</v>
      </c>
      <c r="K228" s="118">
        <v>3508605.67</v>
      </c>
      <c r="L228" s="118">
        <v>5395519.2000000002</v>
      </c>
      <c r="M228" s="118">
        <v>0.41</v>
      </c>
      <c r="N228" s="118">
        <v>0.28999999999999998</v>
      </c>
      <c r="O228" s="118">
        <v>119905067.02226244</v>
      </c>
    </row>
    <row r="229" spans="2:15" ht="14" customHeight="1" x14ac:dyDescent="0.2">
      <c r="B229" s="171"/>
      <c r="C229" s="118">
        <v>105</v>
      </c>
      <c r="D229" s="261">
        <v>20518.439999999999</v>
      </c>
      <c r="E229" s="261">
        <v>0.03</v>
      </c>
      <c r="F229" s="118">
        <v>0.22</v>
      </c>
      <c r="G229" s="118">
        <v>65480.76</v>
      </c>
      <c r="H229" s="118">
        <v>24992438.170000002</v>
      </c>
      <c r="I229" s="118">
        <v>42948.15</v>
      </c>
      <c r="J229" s="118">
        <v>57322.97</v>
      </c>
      <c r="K229" s="118">
        <v>2529210.75</v>
      </c>
      <c r="L229" s="118">
        <v>5395519.2000000002</v>
      </c>
      <c r="M229" s="118">
        <v>0.48</v>
      </c>
      <c r="N229" s="118">
        <v>0.24</v>
      </c>
      <c r="O229" s="118">
        <v>123202139.22797339</v>
      </c>
    </row>
    <row r="230" spans="2:15" ht="14" customHeight="1" x14ac:dyDescent="0.2">
      <c r="B230" s="171"/>
      <c r="C230" s="118">
        <v>106</v>
      </c>
      <c r="D230" s="261">
        <v>30691.99</v>
      </c>
      <c r="E230" s="261">
        <v>0.04</v>
      </c>
      <c r="F230" s="118">
        <v>0.26</v>
      </c>
      <c r="G230" s="118">
        <v>86774.44</v>
      </c>
      <c r="H230" s="118">
        <v>21946000.350000001</v>
      </c>
      <c r="I230" s="118">
        <v>37888.07</v>
      </c>
      <c r="J230" s="118">
        <v>100523.29</v>
      </c>
      <c r="K230" s="118">
        <v>2841662.48</v>
      </c>
      <c r="L230" s="118">
        <v>5395519.2000000002</v>
      </c>
      <c r="M230" s="118">
        <v>0.39</v>
      </c>
      <c r="N230" s="118">
        <v>0.23</v>
      </c>
      <c r="O230" s="118">
        <v>459137065.03154624</v>
      </c>
    </row>
    <row r="231" spans="2:15" ht="14" customHeight="1" x14ac:dyDescent="0.2">
      <c r="B231" s="171"/>
      <c r="C231" s="118">
        <v>107</v>
      </c>
      <c r="D231" s="261">
        <v>30959.38</v>
      </c>
      <c r="E231" s="261">
        <v>0.03</v>
      </c>
      <c r="F231" s="118">
        <v>0.18</v>
      </c>
      <c r="G231" s="118">
        <v>44037.25</v>
      </c>
      <c r="H231" s="118">
        <v>18997134.16</v>
      </c>
      <c r="I231" s="118">
        <v>51642.43</v>
      </c>
      <c r="J231" s="118">
        <v>103608.3</v>
      </c>
      <c r="K231" s="118">
        <v>2152770.64</v>
      </c>
      <c r="L231" s="118">
        <v>5395519.2000000002</v>
      </c>
      <c r="M231" s="118">
        <v>0.37</v>
      </c>
      <c r="N231" s="118">
        <v>0.28999999999999998</v>
      </c>
      <c r="O231" s="118">
        <v>87060893.890301049</v>
      </c>
    </row>
    <row r="232" spans="2:15" ht="14" customHeight="1" x14ac:dyDescent="0.2">
      <c r="B232" s="171"/>
      <c r="C232" s="118">
        <v>108</v>
      </c>
      <c r="D232" s="261">
        <v>47804.42</v>
      </c>
      <c r="E232" s="261">
        <v>0.03</v>
      </c>
      <c r="F232" s="118">
        <v>0.24</v>
      </c>
      <c r="G232" s="118">
        <v>59321.9</v>
      </c>
      <c r="H232" s="118">
        <v>15889248.17</v>
      </c>
      <c r="I232" s="118">
        <v>46542.28</v>
      </c>
      <c r="J232" s="118">
        <v>66437.600000000006</v>
      </c>
      <c r="K232" s="118">
        <v>2796991.45</v>
      </c>
      <c r="L232" s="118">
        <v>5395519.2000000002</v>
      </c>
      <c r="M232" s="118">
        <v>0.34</v>
      </c>
      <c r="N232" s="118">
        <v>0.31</v>
      </c>
      <c r="O232" s="118">
        <v>259685351.06565076</v>
      </c>
    </row>
    <row r="233" spans="2:15" ht="14" customHeight="1" x14ac:dyDescent="0.2">
      <c r="B233" s="171"/>
      <c r="C233" s="118">
        <v>109</v>
      </c>
      <c r="D233" s="261">
        <v>33576.410000000003</v>
      </c>
      <c r="E233" s="261">
        <v>0.03</v>
      </c>
      <c r="F233" s="118">
        <v>0.23</v>
      </c>
      <c r="G233" s="118">
        <v>84474.35</v>
      </c>
      <c r="H233" s="118">
        <v>26749800.52</v>
      </c>
      <c r="I233" s="118">
        <v>34485.519999999997</v>
      </c>
      <c r="J233" s="118">
        <v>115698.33</v>
      </c>
      <c r="K233" s="118">
        <v>1814186.2</v>
      </c>
      <c r="L233" s="118">
        <v>5395519.2000000002</v>
      </c>
      <c r="M233" s="118">
        <v>0.31</v>
      </c>
      <c r="N233" s="118">
        <v>0.28999999999999998</v>
      </c>
      <c r="O233" s="118">
        <v>287940347.80751187</v>
      </c>
    </row>
    <row r="234" spans="2:15" ht="14" customHeight="1" x14ac:dyDescent="0.2">
      <c r="B234" s="171"/>
      <c r="C234" s="118">
        <v>110</v>
      </c>
      <c r="D234" s="261">
        <v>26474.26</v>
      </c>
      <c r="E234" s="261">
        <v>0.04</v>
      </c>
      <c r="F234" s="118">
        <v>0.21</v>
      </c>
      <c r="G234" s="118">
        <v>69376.08</v>
      </c>
      <c r="H234" s="118">
        <v>20813530.550000001</v>
      </c>
      <c r="I234" s="118">
        <v>33417.68</v>
      </c>
      <c r="J234" s="118">
        <v>113623.61</v>
      </c>
      <c r="K234" s="118">
        <v>2868193.38</v>
      </c>
      <c r="L234" s="118">
        <v>5395519.2000000002</v>
      </c>
      <c r="M234" s="118">
        <v>0.43</v>
      </c>
      <c r="N234" s="118">
        <v>0.3</v>
      </c>
      <c r="O234" s="118">
        <v>133506145.52836674</v>
      </c>
    </row>
    <row r="235" spans="2:15" ht="14" customHeight="1" x14ac:dyDescent="0.2">
      <c r="B235" s="171"/>
      <c r="C235" s="118">
        <v>111</v>
      </c>
      <c r="D235" s="261">
        <v>33177.440000000002</v>
      </c>
      <c r="E235" s="261">
        <v>0.03</v>
      </c>
      <c r="F235" s="118">
        <v>0.17</v>
      </c>
      <c r="G235" s="118">
        <v>45787.43</v>
      </c>
      <c r="H235" s="118">
        <v>26819961.739999998</v>
      </c>
      <c r="I235" s="118">
        <v>70295.929999999993</v>
      </c>
      <c r="J235" s="118">
        <v>107708.24</v>
      </c>
      <c r="K235" s="118">
        <v>3029858.79</v>
      </c>
      <c r="L235" s="118">
        <v>5395519.2000000002</v>
      </c>
      <c r="M235" s="118">
        <v>0.38</v>
      </c>
      <c r="N235" s="118">
        <v>0.26</v>
      </c>
      <c r="O235" s="118">
        <v>107112312.42423923</v>
      </c>
    </row>
    <row r="236" spans="2:15" ht="14" customHeight="1" x14ac:dyDescent="0.2">
      <c r="B236" s="171"/>
      <c r="C236" s="118">
        <v>112</v>
      </c>
      <c r="D236" s="261">
        <v>26189.18</v>
      </c>
      <c r="E236" s="261">
        <v>0.03</v>
      </c>
      <c r="F236" s="118">
        <v>0.27</v>
      </c>
      <c r="G236" s="118">
        <v>50892.04</v>
      </c>
      <c r="H236" s="118">
        <v>16479894.9</v>
      </c>
      <c r="I236" s="118">
        <v>47829.27</v>
      </c>
      <c r="J236" s="118">
        <v>86344.09</v>
      </c>
      <c r="K236" s="118">
        <v>2575312.96</v>
      </c>
      <c r="L236" s="118">
        <v>5395519.2000000002</v>
      </c>
      <c r="M236" s="118">
        <v>0.44</v>
      </c>
      <c r="N236" s="118">
        <v>0.34</v>
      </c>
      <c r="O236" s="118">
        <v>84340231.873174772</v>
      </c>
    </row>
    <row r="237" spans="2:15" ht="14" customHeight="1" x14ac:dyDescent="0.2">
      <c r="B237" s="171"/>
      <c r="C237" s="118">
        <v>113</v>
      </c>
      <c r="D237" s="261">
        <v>34302.46</v>
      </c>
      <c r="E237" s="261">
        <v>0.03</v>
      </c>
      <c r="F237" s="118">
        <v>0.22</v>
      </c>
      <c r="G237" s="118">
        <v>82530.81</v>
      </c>
      <c r="H237" s="118">
        <v>21033527.899999999</v>
      </c>
      <c r="I237" s="118">
        <v>43596.33</v>
      </c>
      <c r="J237" s="118">
        <v>88537.69</v>
      </c>
      <c r="K237" s="118">
        <v>1947528.73</v>
      </c>
      <c r="L237" s="118">
        <v>5395519.2000000002</v>
      </c>
      <c r="M237" s="118">
        <v>0.43</v>
      </c>
      <c r="N237" s="118">
        <v>0.24</v>
      </c>
      <c r="O237" s="118">
        <v>325661628.65607923</v>
      </c>
    </row>
    <row r="238" spans="2:15" ht="14" customHeight="1" x14ac:dyDescent="0.2">
      <c r="B238" s="171"/>
      <c r="C238" s="118">
        <v>114</v>
      </c>
      <c r="D238" s="261">
        <v>31302.63</v>
      </c>
      <c r="E238" s="261">
        <v>0.04</v>
      </c>
      <c r="F238" s="118">
        <v>0.12</v>
      </c>
      <c r="G238" s="118">
        <v>90982.97</v>
      </c>
      <c r="H238" s="118">
        <v>25565863.879999999</v>
      </c>
      <c r="I238" s="118">
        <v>29063.95</v>
      </c>
      <c r="J238" s="118">
        <v>124239.81</v>
      </c>
      <c r="K238" s="118">
        <v>1883825.2</v>
      </c>
      <c r="L238" s="118">
        <v>5395519.2000000002</v>
      </c>
      <c r="M238" s="118">
        <v>0.33</v>
      </c>
      <c r="N238" s="118">
        <v>0.31</v>
      </c>
      <c r="O238" s="118">
        <v>125694355.07168387</v>
      </c>
    </row>
    <row r="239" spans="2:15" ht="14" customHeight="1" x14ac:dyDescent="0.2">
      <c r="B239" s="171"/>
      <c r="C239" s="118">
        <v>115</v>
      </c>
      <c r="D239" s="261">
        <v>32450.09</v>
      </c>
      <c r="E239" s="261">
        <v>0.02</v>
      </c>
      <c r="F239" s="118">
        <v>0.18</v>
      </c>
      <c r="G239" s="118">
        <v>80694.3</v>
      </c>
      <c r="H239" s="118">
        <v>23169291.190000001</v>
      </c>
      <c r="I239" s="118">
        <v>62101.82</v>
      </c>
      <c r="J239" s="118">
        <v>125663.45</v>
      </c>
      <c r="K239" s="118">
        <v>2474869.2999999998</v>
      </c>
      <c r="L239" s="118">
        <v>5395519.2000000002</v>
      </c>
      <c r="M239" s="118">
        <v>0.41</v>
      </c>
      <c r="N239" s="118">
        <v>0.3</v>
      </c>
      <c r="O239" s="118">
        <v>143176297.14576903</v>
      </c>
    </row>
    <row r="240" spans="2:15" ht="14" customHeight="1" x14ac:dyDescent="0.2">
      <c r="B240" s="171"/>
      <c r="C240" s="118">
        <v>116</v>
      </c>
      <c r="D240" s="261">
        <v>31261.41</v>
      </c>
      <c r="E240" s="261">
        <v>0.05</v>
      </c>
      <c r="F240" s="118">
        <v>0.23</v>
      </c>
      <c r="G240" s="118">
        <v>82899.47</v>
      </c>
      <c r="H240" s="118">
        <v>21540545.809999999</v>
      </c>
      <c r="I240" s="118">
        <v>66324.94</v>
      </c>
      <c r="J240" s="118">
        <v>115693.67</v>
      </c>
      <c r="K240" s="118">
        <v>2238785.89</v>
      </c>
      <c r="L240" s="118">
        <v>5395519.2000000002</v>
      </c>
      <c r="M240" s="118">
        <v>0.52</v>
      </c>
      <c r="N240" s="118">
        <v>0.24</v>
      </c>
      <c r="O240" s="118">
        <v>307567640.4172895</v>
      </c>
    </row>
    <row r="241" spans="2:15" ht="14" customHeight="1" x14ac:dyDescent="0.2">
      <c r="B241" s="171"/>
      <c r="C241" s="118">
        <v>117</v>
      </c>
      <c r="D241" s="261">
        <v>30475.23</v>
      </c>
      <c r="E241" s="261">
        <v>0.02</v>
      </c>
      <c r="F241" s="118">
        <v>0.15</v>
      </c>
      <c r="G241" s="118">
        <v>86805.47</v>
      </c>
      <c r="H241" s="118">
        <v>23400270.940000001</v>
      </c>
      <c r="I241" s="118">
        <v>58123.01</v>
      </c>
      <c r="J241" s="118">
        <v>136796.04999999999</v>
      </c>
      <c r="K241" s="118">
        <v>1457610.92</v>
      </c>
      <c r="L241" s="118">
        <v>5395519.2000000002</v>
      </c>
      <c r="M241" s="118">
        <v>0.35</v>
      </c>
      <c r="N241" s="118">
        <v>0.31</v>
      </c>
      <c r="O241" s="118">
        <v>121591738.95249777</v>
      </c>
    </row>
    <row r="242" spans="2:15" ht="14" customHeight="1" x14ac:dyDescent="0.2">
      <c r="B242" s="171"/>
      <c r="C242" s="118">
        <v>118</v>
      </c>
      <c r="D242" s="261">
        <v>19452.259999999998</v>
      </c>
      <c r="E242" s="261">
        <v>0.03</v>
      </c>
      <c r="F242" s="118">
        <v>0.16</v>
      </c>
      <c r="G242" s="118">
        <v>75114.850000000006</v>
      </c>
      <c r="H242" s="118">
        <v>23372108.620000001</v>
      </c>
      <c r="I242" s="118">
        <v>44741.1</v>
      </c>
      <c r="J242" s="118">
        <v>86811.37</v>
      </c>
      <c r="K242" s="118">
        <v>2870032.15</v>
      </c>
      <c r="L242" s="118">
        <v>5395519.2000000002</v>
      </c>
      <c r="M242" s="118">
        <v>0.45</v>
      </c>
      <c r="N242" s="118">
        <v>0.23</v>
      </c>
      <c r="O242" s="118">
        <v>108836611.01377818</v>
      </c>
    </row>
    <row r="243" spans="2:15" ht="14" customHeight="1" x14ac:dyDescent="0.2">
      <c r="B243" s="171"/>
      <c r="C243" s="118">
        <v>119</v>
      </c>
      <c r="D243" s="261">
        <v>14369.11</v>
      </c>
      <c r="E243" s="261">
        <v>0.04</v>
      </c>
      <c r="F243" s="118">
        <v>0.2</v>
      </c>
      <c r="G243" s="118">
        <v>95561</v>
      </c>
      <c r="H243" s="118">
        <v>27043983.059999999</v>
      </c>
      <c r="I243" s="118">
        <v>53884.59</v>
      </c>
      <c r="J243" s="118">
        <v>140228.45000000001</v>
      </c>
      <c r="K243" s="118">
        <v>2495150.0699999998</v>
      </c>
      <c r="L243" s="118">
        <v>5395519.2000000002</v>
      </c>
      <c r="M243" s="118">
        <v>0.5</v>
      </c>
      <c r="N243" s="118">
        <v>0.23</v>
      </c>
      <c r="O243" s="118">
        <v>126957082.24976952</v>
      </c>
    </row>
    <row r="244" spans="2:15" ht="14" customHeight="1" x14ac:dyDescent="0.2">
      <c r="B244" s="171"/>
      <c r="C244" s="118">
        <v>120</v>
      </c>
      <c r="D244" s="261">
        <v>22621.85</v>
      </c>
      <c r="E244" s="261">
        <v>0.04</v>
      </c>
      <c r="F244" s="118">
        <v>0.19</v>
      </c>
      <c r="G244" s="118">
        <v>35523.68</v>
      </c>
      <c r="H244" s="118">
        <v>24984774.789999999</v>
      </c>
      <c r="I244" s="118">
        <v>49157.279999999999</v>
      </c>
      <c r="J244" s="118">
        <v>112225.03</v>
      </c>
      <c r="K244" s="118">
        <v>2285154</v>
      </c>
      <c r="L244" s="118">
        <v>5395519.2000000002</v>
      </c>
      <c r="M244" s="118">
        <v>0.49</v>
      </c>
      <c r="N244" s="118">
        <v>0.28000000000000003</v>
      </c>
      <c r="O244" s="118">
        <v>35505952.978421122</v>
      </c>
    </row>
    <row r="245" spans="2:15" ht="14" customHeight="1" x14ac:dyDescent="0.2">
      <c r="B245" s="171"/>
      <c r="C245" s="118">
        <v>121</v>
      </c>
      <c r="D245" s="261">
        <v>41153.410000000003</v>
      </c>
      <c r="E245" s="261">
        <v>0.03</v>
      </c>
      <c r="F245" s="118">
        <v>0.16</v>
      </c>
      <c r="G245" s="118">
        <v>68514.880000000005</v>
      </c>
      <c r="H245" s="118">
        <v>21233725.449999999</v>
      </c>
      <c r="I245" s="118">
        <v>34482.69</v>
      </c>
      <c r="J245" s="118">
        <v>82182.509999999995</v>
      </c>
      <c r="K245" s="118">
        <v>3496484.81</v>
      </c>
      <c r="L245" s="118">
        <v>5395519.2000000002</v>
      </c>
      <c r="M245" s="118">
        <v>0.4</v>
      </c>
      <c r="N245" s="118">
        <v>0.28000000000000003</v>
      </c>
      <c r="O245" s="118">
        <v>178904157.47936919</v>
      </c>
    </row>
    <row r="246" spans="2:15" ht="14" customHeight="1" x14ac:dyDescent="0.2">
      <c r="B246" s="171"/>
      <c r="C246" s="118">
        <v>122</v>
      </c>
      <c r="D246" s="261">
        <v>30431.1</v>
      </c>
      <c r="E246" s="261">
        <v>0.04</v>
      </c>
      <c r="F246" s="118">
        <v>0.21</v>
      </c>
      <c r="G246" s="118">
        <v>84012.6</v>
      </c>
      <c r="H246" s="118">
        <v>20686219.949999999</v>
      </c>
      <c r="I246" s="118">
        <v>55651.48</v>
      </c>
      <c r="J246" s="118">
        <v>86353.91</v>
      </c>
      <c r="K246" s="118">
        <v>2700249.35</v>
      </c>
      <c r="L246" s="118">
        <v>5395519.2000000002</v>
      </c>
      <c r="M246" s="118">
        <v>0.44</v>
      </c>
      <c r="N246" s="118">
        <v>0.23</v>
      </c>
      <c r="O246" s="118">
        <v>320751427.49846232</v>
      </c>
    </row>
    <row r="247" spans="2:15" ht="14" customHeight="1" x14ac:dyDescent="0.2">
      <c r="B247" s="171"/>
      <c r="C247" s="118">
        <v>123</v>
      </c>
      <c r="D247" s="261">
        <v>21230.81</v>
      </c>
      <c r="E247" s="261">
        <v>0.02</v>
      </c>
      <c r="F247" s="118">
        <v>0.18</v>
      </c>
      <c r="G247" s="118">
        <v>60220.19</v>
      </c>
      <c r="H247" s="118">
        <v>20805354.460000001</v>
      </c>
      <c r="I247" s="118">
        <v>50032.83</v>
      </c>
      <c r="J247" s="118">
        <v>103112.19</v>
      </c>
      <c r="K247" s="118">
        <v>2013820.06</v>
      </c>
      <c r="L247" s="118">
        <v>5395519.2000000002</v>
      </c>
      <c r="M247" s="118">
        <v>0.38</v>
      </c>
      <c r="N247" s="118">
        <v>0.27</v>
      </c>
      <c r="O247" s="118">
        <v>81922603.587115884</v>
      </c>
    </row>
    <row r="248" spans="2:15" ht="14" customHeight="1" x14ac:dyDescent="0.2">
      <c r="B248" s="171"/>
      <c r="C248" s="118">
        <v>124</v>
      </c>
      <c r="D248" s="261">
        <v>34079.019999999997</v>
      </c>
      <c r="E248" s="261">
        <v>0.02</v>
      </c>
      <c r="F248" s="118">
        <v>0.19</v>
      </c>
      <c r="G248" s="118">
        <v>74752.320000000007</v>
      </c>
      <c r="H248" s="118">
        <v>17848747.300000001</v>
      </c>
      <c r="I248" s="118">
        <v>68502.740000000005</v>
      </c>
      <c r="J248" s="118">
        <v>100439.88</v>
      </c>
      <c r="K248" s="118">
        <v>2666330.58</v>
      </c>
      <c r="L248" s="118">
        <v>5395519.2000000002</v>
      </c>
      <c r="M248" s="118">
        <v>0.39</v>
      </c>
      <c r="N248" s="118">
        <v>0.3</v>
      </c>
      <c r="O248" s="118">
        <v>158892002.28754362</v>
      </c>
    </row>
    <row r="249" spans="2:15" ht="14" customHeight="1" x14ac:dyDescent="0.2">
      <c r="B249" s="171"/>
      <c r="C249" s="118">
        <v>125</v>
      </c>
      <c r="D249" s="261">
        <v>21018.66</v>
      </c>
      <c r="E249" s="261">
        <v>0.03</v>
      </c>
      <c r="F249" s="118">
        <v>0.14000000000000001</v>
      </c>
      <c r="G249" s="118">
        <v>47741.58</v>
      </c>
      <c r="H249" s="118">
        <v>26530232.829999998</v>
      </c>
      <c r="I249" s="118">
        <v>51946.52</v>
      </c>
      <c r="J249" s="118">
        <v>96904.61</v>
      </c>
      <c r="K249" s="118">
        <v>1824976.54</v>
      </c>
      <c r="L249" s="118">
        <v>5395519.2000000002</v>
      </c>
      <c r="M249" s="118">
        <v>0.4</v>
      </c>
      <c r="N249" s="118">
        <v>0.26</v>
      </c>
      <c r="O249" s="118">
        <v>43043513.170173064</v>
      </c>
    </row>
    <row r="250" spans="2:15" ht="14" customHeight="1" x14ac:dyDescent="0.2">
      <c r="B250" s="171"/>
      <c r="C250" s="118">
        <v>126</v>
      </c>
      <c r="D250" s="261">
        <v>32540.03</v>
      </c>
      <c r="E250" s="261">
        <v>0.03</v>
      </c>
      <c r="F250" s="118">
        <v>0.15</v>
      </c>
      <c r="G250" s="118">
        <v>87329.23</v>
      </c>
      <c r="H250" s="118">
        <v>22463778.920000002</v>
      </c>
      <c r="I250" s="118">
        <v>40205.57</v>
      </c>
      <c r="J250" s="118">
        <v>87638.77</v>
      </c>
      <c r="K250" s="118">
        <v>2558805.66</v>
      </c>
      <c r="L250" s="118">
        <v>5395519.2000000002</v>
      </c>
      <c r="M250" s="118">
        <v>0.5</v>
      </c>
      <c r="N250" s="118">
        <v>0.32</v>
      </c>
      <c r="O250" s="118">
        <v>98737594.888149172</v>
      </c>
    </row>
    <row r="251" spans="2:15" ht="14" customHeight="1" x14ac:dyDescent="0.2">
      <c r="B251" s="171"/>
      <c r="C251" s="118">
        <v>127</v>
      </c>
      <c r="D251" s="261">
        <v>14111.18</v>
      </c>
      <c r="E251" s="261">
        <v>0.04</v>
      </c>
      <c r="F251" s="118">
        <v>0.24</v>
      </c>
      <c r="G251" s="118">
        <v>34824.120000000003</v>
      </c>
      <c r="H251" s="118">
        <v>14179209.119999999</v>
      </c>
      <c r="I251" s="118">
        <v>38999.81</v>
      </c>
      <c r="J251" s="118">
        <v>85127.55</v>
      </c>
      <c r="K251" s="118">
        <v>2629590.16</v>
      </c>
      <c r="L251" s="118">
        <v>5395519.2000000002</v>
      </c>
      <c r="M251" s="118">
        <v>0.35</v>
      </c>
      <c r="N251" s="118">
        <v>0.28000000000000003</v>
      </c>
      <c r="O251" s="118">
        <v>45265364.009206906</v>
      </c>
    </row>
    <row r="252" spans="2:15" ht="14" customHeight="1" x14ac:dyDescent="0.2">
      <c r="B252" s="171"/>
      <c r="C252" s="118">
        <v>128</v>
      </c>
      <c r="D252" s="261">
        <v>28061.54</v>
      </c>
      <c r="E252" s="261">
        <v>0.05</v>
      </c>
      <c r="F252" s="118">
        <v>0.16</v>
      </c>
      <c r="G252" s="118">
        <v>74268.28</v>
      </c>
      <c r="H252" s="118">
        <v>16349499.869999999</v>
      </c>
      <c r="I252" s="118">
        <v>50593.01</v>
      </c>
      <c r="J252" s="118">
        <v>69858.98</v>
      </c>
      <c r="K252" s="118">
        <v>3280757.08</v>
      </c>
      <c r="L252" s="118">
        <v>5395519.2000000002</v>
      </c>
      <c r="M252" s="118">
        <v>0.39</v>
      </c>
      <c r="N252" s="118">
        <v>0.25</v>
      </c>
      <c r="O252" s="118">
        <v>200526766.22378802</v>
      </c>
    </row>
    <row r="253" spans="2:15" ht="14" customHeight="1" x14ac:dyDescent="0.2">
      <c r="B253" s="171"/>
      <c r="C253" s="118">
        <v>129</v>
      </c>
      <c r="D253" s="261">
        <v>36842.769999999997</v>
      </c>
      <c r="E253" s="261">
        <v>0.04</v>
      </c>
      <c r="F253" s="118">
        <v>0.14000000000000001</v>
      </c>
      <c r="G253" s="118">
        <v>68392.02</v>
      </c>
      <c r="H253" s="118">
        <v>17727817.629999999</v>
      </c>
      <c r="I253" s="118">
        <v>52480.3</v>
      </c>
      <c r="J253" s="118">
        <v>106418.31</v>
      </c>
      <c r="K253" s="118">
        <v>2161542.61</v>
      </c>
      <c r="L253" s="118">
        <v>5395519.2000000002</v>
      </c>
      <c r="M253" s="118">
        <v>0.44</v>
      </c>
      <c r="N253" s="118">
        <v>0.25</v>
      </c>
      <c r="O253" s="118">
        <v>176430057.20926517</v>
      </c>
    </row>
    <row r="254" spans="2:15" ht="14" customHeight="1" x14ac:dyDescent="0.2">
      <c r="B254" s="171"/>
      <c r="C254" s="118">
        <v>130</v>
      </c>
      <c r="D254" s="261">
        <v>42392.31</v>
      </c>
      <c r="E254" s="261">
        <v>0.04</v>
      </c>
      <c r="F254" s="118">
        <v>0.24</v>
      </c>
      <c r="G254" s="118">
        <v>56700.56</v>
      </c>
      <c r="H254" s="118">
        <v>23460712.489999998</v>
      </c>
      <c r="I254" s="118">
        <v>51359.67</v>
      </c>
      <c r="J254" s="118">
        <v>83722.39</v>
      </c>
      <c r="K254" s="118">
        <v>2691328.61</v>
      </c>
      <c r="L254" s="118">
        <v>5395519.2000000002</v>
      </c>
      <c r="M254" s="118">
        <v>0.39</v>
      </c>
      <c r="N254" s="118">
        <v>0.33</v>
      </c>
      <c r="O254" s="118">
        <v>182112847.18025091</v>
      </c>
    </row>
    <row r="255" spans="2:15" ht="14" customHeight="1" x14ac:dyDescent="0.2">
      <c r="B255" s="171"/>
      <c r="C255" s="118">
        <v>131</v>
      </c>
      <c r="D255" s="261">
        <v>24489.85</v>
      </c>
      <c r="E255" s="261">
        <v>0.03</v>
      </c>
      <c r="F255" s="118">
        <v>0.19</v>
      </c>
      <c r="G255" s="118">
        <v>61213.5</v>
      </c>
      <c r="H255" s="118">
        <v>20823989.93</v>
      </c>
      <c r="I255" s="118">
        <v>53297.66</v>
      </c>
      <c r="J255" s="118">
        <v>78797.850000000006</v>
      </c>
      <c r="K255" s="118">
        <v>2541177.7799999998</v>
      </c>
      <c r="L255" s="118">
        <v>5395519.2000000002</v>
      </c>
      <c r="M255" s="118">
        <v>0.42</v>
      </c>
      <c r="N255" s="118">
        <v>0.35</v>
      </c>
      <c r="O255" s="118">
        <v>56327701.733168475</v>
      </c>
    </row>
    <row r="256" spans="2:15" ht="14" customHeight="1" x14ac:dyDescent="0.2">
      <c r="B256" s="171"/>
      <c r="C256" s="118">
        <v>132</v>
      </c>
      <c r="D256" s="261">
        <v>42874.26</v>
      </c>
      <c r="E256" s="261">
        <v>0.03</v>
      </c>
      <c r="F256" s="118">
        <v>0.17</v>
      </c>
      <c r="G256" s="118">
        <v>56352.44</v>
      </c>
      <c r="H256" s="118">
        <v>27596570.07</v>
      </c>
      <c r="I256" s="118">
        <v>50617.91</v>
      </c>
      <c r="J256" s="118">
        <v>79713.67</v>
      </c>
      <c r="K256" s="118">
        <v>2357625.29</v>
      </c>
      <c r="L256" s="118">
        <v>5395519.2000000002</v>
      </c>
      <c r="M256" s="118">
        <v>0.41</v>
      </c>
      <c r="N256" s="118">
        <v>0.24</v>
      </c>
      <c r="O256" s="118">
        <v>207874382.84229571</v>
      </c>
    </row>
    <row r="257" spans="2:15" ht="14" customHeight="1" x14ac:dyDescent="0.2">
      <c r="B257" s="171"/>
      <c r="C257" s="118">
        <v>133</v>
      </c>
      <c r="D257" s="261">
        <v>18473.79</v>
      </c>
      <c r="E257" s="261">
        <v>0.04</v>
      </c>
      <c r="F257" s="118">
        <v>0.25</v>
      </c>
      <c r="G257" s="118">
        <v>65367.519999999997</v>
      </c>
      <c r="H257" s="118">
        <v>23040806.050000001</v>
      </c>
      <c r="I257" s="118">
        <v>48035.66</v>
      </c>
      <c r="J257" s="118">
        <v>84983.32</v>
      </c>
      <c r="K257" s="118">
        <v>2966376.23</v>
      </c>
      <c r="L257" s="118">
        <v>5395519.2000000002</v>
      </c>
      <c r="M257" s="118">
        <v>0.41</v>
      </c>
      <c r="N257" s="118">
        <v>0.35</v>
      </c>
      <c r="O257" s="118">
        <v>67247250.689863384</v>
      </c>
    </row>
    <row r="258" spans="2:15" ht="14" customHeight="1" x14ac:dyDescent="0.2">
      <c r="B258" s="171"/>
      <c r="C258" s="118">
        <v>134</v>
      </c>
      <c r="D258" s="261">
        <v>26279.32</v>
      </c>
      <c r="E258" s="261">
        <v>0.03</v>
      </c>
      <c r="F258" s="118">
        <v>0.17</v>
      </c>
      <c r="G258" s="118">
        <v>81035.19</v>
      </c>
      <c r="H258" s="118">
        <v>17597927.670000002</v>
      </c>
      <c r="I258" s="118">
        <v>45013.2</v>
      </c>
      <c r="J258" s="118">
        <v>55280.99</v>
      </c>
      <c r="K258" s="118">
        <v>2926046.15</v>
      </c>
      <c r="L258" s="118">
        <v>5395519.2000000002</v>
      </c>
      <c r="M258" s="118">
        <v>0.42</v>
      </c>
      <c r="N258" s="118">
        <v>0.34</v>
      </c>
      <c r="O258" s="118">
        <v>87481049.940178707</v>
      </c>
    </row>
    <row r="259" spans="2:15" ht="14" customHeight="1" x14ac:dyDescent="0.2">
      <c r="B259" s="171"/>
      <c r="C259" s="118">
        <v>135</v>
      </c>
      <c r="D259" s="261">
        <v>20798.900000000001</v>
      </c>
      <c r="E259" s="261">
        <v>0.04</v>
      </c>
      <c r="F259" s="118">
        <v>0.17</v>
      </c>
      <c r="G259" s="118">
        <v>42620.1</v>
      </c>
      <c r="H259" s="118">
        <v>25252334.010000002</v>
      </c>
      <c r="I259" s="118">
        <v>67793.64</v>
      </c>
      <c r="J259" s="118">
        <v>101829.41</v>
      </c>
      <c r="K259" s="118">
        <v>2421467.5299999998</v>
      </c>
      <c r="L259" s="118">
        <v>5395519.2000000002</v>
      </c>
      <c r="M259" s="118">
        <v>0.51</v>
      </c>
      <c r="N259" s="118">
        <v>0.26</v>
      </c>
      <c r="O259" s="118">
        <v>40328397.163792677</v>
      </c>
    </row>
    <row r="260" spans="2:15" ht="14" customHeight="1" x14ac:dyDescent="0.2">
      <c r="B260" s="171"/>
      <c r="C260" s="118">
        <v>136</v>
      </c>
      <c r="D260" s="261">
        <v>34606.019999999997</v>
      </c>
      <c r="E260" s="261">
        <v>0.03</v>
      </c>
      <c r="F260" s="118">
        <v>0.15</v>
      </c>
      <c r="G260" s="118">
        <v>29918.51</v>
      </c>
      <c r="H260" s="118">
        <v>20670159.18</v>
      </c>
      <c r="I260" s="118">
        <v>67190.31</v>
      </c>
      <c r="J260" s="118">
        <v>75131.73</v>
      </c>
      <c r="K260" s="118">
        <v>2323472.4900000002</v>
      </c>
      <c r="L260" s="118">
        <v>5395519.2000000002</v>
      </c>
      <c r="M260" s="118">
        <v>0.39</v>
      </c>
      <c r="N260" s="118">
        <v>0.32</v>
      </c>
      <c r="O260" s="118">
        <v>31571123.709991895</v>
      </c>
    </row>
    <row r="261" spans="2:15" ht="14" customHeight="1" x14ac:dyDescent="0.2">
      <c r="B261" s="171"/>
      <c r="C261" s="118">
        <v>137</v>
      </c>
      <c r="D261" s="261">
        <v>25261.63</v>
      </c>
      <c r="E261" s="261">
        <v>0.03</v>
      </c>
      <c r="F261" s="118">
        <v>0.24</v>
      </c>
      <c r="G261" s="118">
        <v>55091.26</v>
      </c>
      <c r="H261" s="118">
        <v>16453731.85</v>
      </c>
      <c r="I261" s="118">
        <v>55153.72</v>
      </c>
      <c r="J261" s="118">
        <v>117534.66</v>
      </c>
      <c r="K261" s="118">
        <v>2131639.0099999998</v>
      </c>
      <c r="L261" s="118">
        <v>5395519.2000000002</v>
      </c>
      <c r="M261" s="118">
        <v>0.34</v>
      </c>
      <c r="N261" s="118">
        <v>0.22</v>
      </c>
      <c r="O261" s="118">
        <v>229897929.6621024</v>
      </c>
    </row>
    <row r="262" spans="2:15" ht="14" customHeight="1" x14ac:dyDescent="0.2">
      <c r="B262" s="171"/>
      <c r="C262" s="118">
        <v>138</v>
      </c>
      <c r="D262" s="261">
        <v>37999.879999999997</v>
      </c>
      <c r="E262" s="261">
        <v>0.04</v>
      </c>
      <c r="F262" s="118">
        <v>0.22</v>
      </c>
      <c r="G262" s="118">
        <v>66009.820000000007</v>
      </c>
      <c r="H262" s="118">
        <v>23965360.050000001</v>
      </c>
      <c r="I262" s="118">
        <v>50716.34</v>
      </c>
      <c r="J262" s="118">
        <v>122161.88</v>
      </c>
      <c r="K262" s="118">
        <v>2805524.67</v>
      </c>
      <c r="L262" s="118">
        <v>5395519.2000000002</v>
      </c>
      <c r="M262" s="118">
        <v>0.39</v>
      </c>
      <c r="N262" s="118">
        <v>0.23</v>
      </c>
      <c r="O262" s="118">
        <v>358592195.4536097</v>
      </c>
    </row>
    <row r="263" spans="2:15" ht="14" customHeight="1" x14ac:dyDescent="0.2">
      <c r="B263" s="171"/>
      <c r="C263" s="118">
        <v>139</v>
      </c>
      <c r="D263" s="261">
        <v>17687.22</v>
      </c>
      <c r="E263" s="261">
        <v>0.03</v>
      </c>
      <c r="F263" s="118">
        <v>0.14000000000000001</v>
      </c>
      <c r="G263" s="118">
        <v>83616.490000000005</v>
      </c>
      <c r="H263" s="118">
        <v>18236379.690000001</v>
      </c>
      <c r="I263" s="118">
        <v>68773.63</v>
      </c>
      <c r="J263" s="118">
        <v>90063.41</v>
      </c>
      <c r="K263" s="118">
        <v>2318760.98</v>
      </c>
      <c r="L263" s="118">
        <v>5395519.2000000002</v>
      </c>
      <c r="M263" s="118">
        <v>0.39</v>
      </c>
      <c r="N263" s="118">
        <v>0.31</v>
      </c>
      <c r="O263" s="118">
        <v>57088514.783178829</v>
      </c>
    </row>
    <row r="264" spans="2:15" ht="14" customHeight="1" x14ac:dyDescent="0.2">
      <c r="B264" s="171"/>
      <c r="C264" s="118">
        <v>140</v>
      </c>
      <c r="D264" s="261">
        <v>26738.38</v>
      </c>
      <c r="E264" s="261">
        <v>0.03</v>
      </c>
      <c r="F264" s="118">
        <v>0.13</v>
      </c>
      <c r="G264" s="118">
        <v>77904.009999999995</v>
      </c>
      <c r="H264" s="118">
        <v>16769261.92</v>
      </c>
      <c r="I264" s="118">
        <v>45618.04</v>
      </c>
      <c r="J264" s="118">
        <v>70426.92</v>
      </c>
      <c r="K264" s="118">
        <v>3350215.84</v>
      </c>
      <c r="L264" s="118">
        <v>5395519.2000000002</v>
      </c>
      <c r="M264" s="118">
        <v>0.41</v>
      </c>
      <c r="N264" s="118">
        <v>0.33</v>
      </c>
      <c r="O264" s="118">
        <v>67366336.454563975</v>
      </c>
    </row>
    <row r="265" spans="2:15" ht="14" customHeight="1" x14ac:dyDescent="0.2">
      <c r="B265" s="171"/>
      <c r="C265" s="118">
        <v>141</v>
      </c>
      <c r="D265" s="261">
        <v>30304.35</v>
      </c>
      <c r="E265" s="261">
        <v>0.04</v>
      </c>
      <c r="F265" s="118">
        <v>0.2</v>
      </c>
      <c r="G265" s="118">
        <v>65539.199999999997</v>
      </c>
      <c r="H265" s="118">
        <v>16694613.9</v>
      </c>
      <c r="I265" s="118">
        <v>67422.570000000007</v>
      </c>
      <c r="J265" s="118">
        <v>80826.880000000005</v>
      </c>
      <c r="K265" s="118">
        <v>2321560.4900000002</v>
      </c>
      <c r="L265" s="118">
        <v>5395519.2000000002</v>
      </c>
      <c r="M265" s="118">
        <v>0.51</v>
      </c>
      <c r="N265" s="118">
        <v>0.35</v>
      </c>
      <c r="O265" s="118">
        <v>82503894.804764897</v>
      </c>
    </row>
    <row r="266" spans="2:15" ht="14" customHeight="1" x14ac:dyDescent="0.2">
      <c r="B266" s="171"/>
      <c r="C266" s="118">
        <v>142</v>
      </c>
      <c r="D266" s="261">
        <v>26065.09</v>
      </c>
      <c r="E266" s="261">
        <v>0.02</v>
      </c>
      <c r="F266" s="118">
        <v>0.14000000000000001</v>
      </c>
      <c r="G266" s="118">
        <v>37549.43</v>
      </c>
      <c r="H266" s="118">
        <v>25877256.109999999</v>
      </c>
      <c r="I266" s="118">
        <v>46378.53</v>
      </c>
      <c r="J266" s="118">
        <v>88871.9</v>
      </c>
      <c r="K266" s="118">
        <v>1710076.65</v>
      </c>
      <c r="L266" s="118">
        <v>5395519.2000000002</v>
      </c>
      <c r="M266" s="118">
        <v>0.42</v>
      </c>
      <c r="N266" s="118">
        <v>0.38</v>
      </c>
      <c r="O266" s="118">
        <v>1563961.5829564359</v>
      </c>
    </row>
    <row r="267" spans="2:15" ht="14" customHeight="1" x14ac:dyDescent="0.2">
      <c r="B267" s="171"/>
      <c r="C267" s="118">
        <v>143</v>
      </c>
      <c r="D267" s="261">
        <v>21809.200000000001</v>
      </c>
      <c r="E267" s="261">
        <v>0.03</v>
      </c>
      <c r="F267" s="118">
        <v>0.13</v>
      </c>
      <c r="G267" s="118">
        <v>75385.59</v>
      </c>
      <c r="H267" s="118">
        <v>15981407.08</v>
      </c>
      <c r="I267" s="118">
        <v>65466.43</v>
      </c>
      <c r="J267" s="118">
        <v>76211.600000000006</v>
      </c>
      <c r="K267" s="118">
        <v>2146185.37</v>
      </c>
      <c r="L267" s="118">
        <v>5395519.2000000002</v>
      </c>
      <c r="M267" s="118">
        <v>0.53</v>
      </c>
      <c r="N267" s="118">
        <v>0.26</v>
      </c>
      <c r="O267" s="118">
        <v>67288908.474930063</v>
      </c>
    </row>
    <row r="268" spans="2:15" ht="14" customHeight="1" x14ac:dyDescent="0.2">
      <c r="B268" s="171"/>
      <c r="C268" s="118">
        <v>144</v>
      </c>
      <c r="D268" s="261">
        <v>41523.769999999997</v>
      </c>
      <c r="E268" s="261">
        <v>0.04</v>
      </c>
      <c r="F268" s="118">
        <v>0.15</v>
      </c>
      <c r="G268" s="118">
        <v>81847.710000000006</v>
      </c>
      <c r="H268" s="118">
        <v>14611953.859999999</v>
      </c>
      <c r="I268" s="118">
        <v>50838.33</v>
      </c>
      <c r="J268" s="118">
        <v>122096.08</v>
      </c>
      <c r="K268" s="118">
        <v>2517977.77</v>
      </c>
      <c r="L268" s="118">
        <v>5395519.2000000002</v>
      </c>
      <c r="M268" s="118">
        <v>0.49</v>
      </c>
      <c r="N268" s="118">
        <v>0.22</v>
      </c>
      <c r="O268" s="118">
        <v>301991147.26963544</v>
      </c>
    </row>
    <row r="269" spans="2:15" ht="14" customHeight="1" x14ac:dyDescent="0.2">
      <c r="B269" s="171"/>
      <c r="C269" s="118">
        <v>145</v>
      </c>
      <c r="D269" s="261">
        <v>36284.800000000003</v>
      </c>
      <c r="E269" s="261">
        <v>0.04</v>
      </c>
      <c r="F269" s="118">
        <v>0.15</v>
      </c>
      <c r="G269" s="118">
        <v>90983.4</v>
      </c>
      <c r="H269" s="118">
        <v>16581822.76</v>
      </c>
      <c r="I269" s="118">
        <v>50236.28</v>
      </c>
      <c r="J269" s="118">
        <v>118253.4</v>
      </c>
      <c r="K269" s="118">
        <v>3035846.34</v>
      </c>
      <c r="L269" s="118">
        <v>5395519.2000000002</v>
      </c>
      <c r="M269" s="118">
        <v>0.35</v>
      </c>
      <c r="N269" s="118">
        <v>0.31</v>
      </c>
      <c r="O269" s="118">
        <v>196406890.90785724</v>
      </c>
    </row>
    <row r="270" spans="2:15" ht="14" customHeight="1" x14ac:dyDescent="0.2">
      <c r="B270" s="171"/>
      <c r="C270" s="118">
        <v>146</v>
      </c>
      <c r="D270" s="261">
        <v>40004.800000000003</v>
      </c>
      <c r="E270" s="261">
        <v>0.03</v>
      </c>
      <c r="F270" s="118">
        <v>0.15</v>
      </c>
      <c r="G270" s="118">
        <v>54010.81</v>
      </c>
      <c r="H270" s="118">
        <v>22705786.809999999</v>
      </c>
      <c r="I270" s="118">
        <v>51616.91</v>
      </c>
      <c r="J270" s="118">
        <v>122024.75</v>
      </c>
      <c r="K270" s="118">
        <v>2292417.54</v>
      </c>
      <c r="L270" s="118">
        <v>5395519.2000000002</v>
      </c>
      <c r="M270" s="118">
        <v>0.5</v>
      </c>
      <c r="N270" s="118">
        <v>0.23</v>
      </c>
      <c r="O270" s="118">
        <v>145020593.38342509</v>
      </c>
    </row>
    <row r="271" spans="2:15" ht="14" customHeight="1" x14ac:dyDescent="0.2">
      <c r="B271" s="171"/>
      <c r="C271" s="118">
        <v>147</v>
      </c>
      <c r="D271" s="261">
        <v>31121.79</v>
      </c>
      <c r="E271" s="261">
        <v>0.03</v>
      </c>
      <c r="F271" s="118">
        <v>0.24</v>
      </c>
      <c r="G271" s="118">
        <v>82241.179999999993</v>
      </c>
      <c r="H271" s="118">
        <v>19569237.629999999</v>
      </c>
      <c r="I271" s="118">
        <v>47146.55</v>
      </c>
      <c r="J271" s="118">
        <v>104358.75</v>
      </c>
      <c r="K271" s="118">
        <v>2436965.34</v>
      </c>
      <c r="L271" s="118">
        <v>5395519.2000000002</v>
      </c>
      <c r="M271" s="118">
        <v>0.32</v>
      </c>
      <c r="N271" s="118">
        <v>0.32</v>
      </c>
      <c r="O271" s="118">
        <v>220804798.1975323</v>
      </c>
    </row>
    <row r="272" spans="2:15" ht="14" customHeight="1" x14ac:dyDescent="0.2">
      <c r="B272" s="171"/>
      <c r="C272" s="118">
        <v>148</v>
      </c>
      <c r="D272" s="261">
        <v>12609.98</v>
      </c>
      <c r="E272" s="261">
        <v>0.03</v>
      </c>
      <c r="F272" s="118">
        <v>0.15</v>
      </c>
      <c r="G272" s="118">
        <v>69206.460000000006</v>
      </c>
      <c r="H272" s="118">
        <v>17619904.140000001</v>
      </c>
      <c r="I272" s="118">
        <v>36529.07</v>
      </c>
      <c r="J272" s="118">
        <v>71124.960000000006</v>
      </c>
      <c r="K272" s="118">
        <v>3360902.38</v>
      </c>
      <c r="L272" s="118">
        <v>5395519.2000000002</v>
      </c>
      <c r="M272" s="118">
        <v>0.47</v>
      </c>
      <c r="N272" s="118">
        <v>0.24</v>
      </c>
      <c r="O272" s="118">
        <v>47041363.704265743</v>
      </c>
    </row>
    <row r="273" spans="2:15" ht="14" customHeight="1" x14ac:dyDescent="0.2">
      <c r="B273" s="171"/>
      <c r="C273" s="118">
        <v>149</v>
      </c>
      <c r="D273" s="261">
        <v>37645.699999999997</v>
      </c>
      <c r="E273" s="261">
        <v>0.04</v>
      </c>
      <c r="F273" s="118">
        <v>0.26</v>
      </c>
      <c r="G273" s="118">
        <v>71606.7</v>
      </c>
      <c r="H273" s="118">
        <v>19767922.559999999</v>
      </c>
      <c r="I273" s="118">
        <v>59754.27</v>
      </c>
      <c r="J273" s="118">
        <v>105296.26</v>
      </c>
      <c r="K273" s="118">
        <v>2298862.42</v>
      </c>
      <c r="L273" s="118">
        <v>5395519.2000000002</v>
      </c>
      <c r="M273" s="118">
        <v>0.41</v>
      </c>
      <c r="N273" s="118">
        <v>0.22</v>
      </c>
      <c r="O273" s="118">
        <v>485992073.09587306</v>
      </c>
    </row>
    <row r="274" spans="2:15" ht="14" customHeight="1" x14ac:dyDescent="0.2">
      <c r="B274" s="171"/>
      <c r="C274" s="118">
        <v>150</v>
      </c>
      <c r="D274" s="261">
        <v>36740.160000000003</v>
      </c>
      <c r="E274" s="261">
        <v>0.03</v>
      </c>
      <c r="F274" s="118">
        <v>0.12</v>
      </c>
      <c r="G274" s="118">
        <v>94614.23</v>
      </c>
      <c r="H274" s="118">
        <v>18686255.329999998</v>
      </c>
      <c r="I274" s="118">
        <v>50767.06</v>
      </c>
      <c r="J274" s="118">
        <v>108070.33</v>
      </c>
      <c r="K274" s="118">
        <v>2854879.4</v>
      </c>
      <c r="L274" s="118">
        <v>5395519.2000000002</v>
      </c>
      <c r="M274" s="118">
        <v>0.48</v>
      </c>
      <c r="N274" s="118">
        <v>0.25</v>
      </c>
      <c r="O274" s="118">
        <v>177276760.42703784</v>
      </c>
    </row>
    <row r="275" spans="2:15" ht="14" customHeight="1" x14ac:dyDescent="0.2">
      <c r="B275" s="171"/>
      <c r="C275" s="118">
        <v>151</v>
      </c>
      <c r="D275" s="261">
        <v>24013.31</v>
      </c>
      <c r="E275" s="261">
        <v>0.03</v>
      </c>
      <c r="F275" s="118">
        <v>0.21</v>
      </c>
      <c r="G275" s="118">
        <v>62544.89</v>
      </c>
      <c r="H275" s="118">
        <v>19547634.010000002</v>
      </c>
      <c r="I275" s="118">
        <v>59055.97</v>
      </c>
      <c r="J275" s="118">
        <v>89673.61</v>
      </c>
      <c r="K275" s="118">
        <v>2612493.41</v>
      </c>
      <c r="L275" s="118">
        <v>5395519.2000000002</v>
      </c>
      <c r="M275" s="118">
        <v>0.37</v>
      </c>
      <c r="N275" s="118">
        <v>0.23</v>
      </c>
      <c r="O275" s="118">
        <v>186742639.09904402</v>
      </c>
    </row>
    <row r="276" spans="2:15" ht="14" customHeight="1" x14ac:dyDescent="0.2">
      <c r="B276" s="171"/>
      <c r="C276" s="118">
        <v>152</v>
      </c>
      <c r="D276" s="261">
        <v>36884.83</v>
      </c>
      <c r="E276" s="261">
        <v>0.04</v>
      </c>
      <c r="F276" s="118">
        <v>0.2</v>
      </c>
      <c r="G276" s="118">
        <v>83043.86</v>
      </c>
      <c r="H276" s="118">
        <v>17756010.699999999</v>
      </c>
      <c r="I276" s="118">
        <v>41411.32</v>
      </c>
      <c r="J276" s="118">
        <v>101901.83</v>
      </c>
      <c r="K276" s="118">
        <v>2868785.65</v>
      </c>
      <c r="L276" s="118">
        <v>5395519.2000000002</v>
      </c>
      <c r="M276" s="118">
        <v>0.45</v>
      </c>
      <c r="N276" s="118">
        <v>0.24</v>
      </c>
      <c r="O276" s="118">
        <v>339239602.95744514</v>
      </c>
    </row>
    <row r="277" spans="2:15" ht="14" customHeight="1" x14ac:dyDescent="0.2">
      <c r="B277" s="171"/>
      <c r="C277" s="118">
        <v>153</v>
      </c>
      <c r="D277" s="261">
        <v>23339.02</v>
      </c>
      <c r="E277" s="261">
        <v>0.03</v>
      </c>
      <c r="F277" s="118">
        <v>0.16</v>
      </c>
      <c r="G277" s="118">
        <v>53899.51</v>
      </c>
      <c r="H277" s="118">
        <v>17513727.07</v>
      </c>
      <c r="I277" s="118">
        <v>40036.43</v>
      </c>
      <c r="J277" s="118">
        <v>51716.27</v>
      </c>
      <c r="K277" s="118">
        <v>2601411.73</v>
      </c>
      <c r="L277" s="118">
        <v>5395519.2000000002</v>
      </c>
      <c r="M277" s="118">
        <v>0.39</v>
      </c>
      <c r="N277" s="118">
        <v>0.26</v>
      </c>
      <c r="O277" s="118">
        <v>84902220.884057492</v>
      </c>
    </row>
    <row r="278" spans="2:15" ht="14" customHeight="1" x14ac:dyDescent="0.2">
      <c r="B278" s="171"/>
      <c r="C278" s="118">
        <v>154</v>
      </c>
      <c r="D278" s="261">
        <v>34282.51</v>
      </c>
      <c r="E278" s="261">
        <v>0.04</v>
      </c>
      <c r="F278" s="118">
        <v>0.19</v>
      </c>
      <c r="G278" s="118">
        <v>70376.27</v>
      </c>
      <c r="H278" s="118">
        <v>18939297.449999999</v>
      </c>
      <c r="I278" s="118">
        <v>59509.82</v>
      </c>
      <c r="J278" s="118">
        <v>115377.95</v>
      </c>
      <c r="K278" s="118">
        <v>2567928.77</v>
      </c>
      <c r="L278" s="118">
        <v>5395519.2000000002</v>
      </c>
      <c r="M278" s="118">
        <v>0.47</v>
      </c>
      <c r="N278" s="118">
        <v>0.27</v>
      </c>
      <c r="O278" s="118">
        <v>189673121.10081944</v>
      </c>
    </row>
    <row r="279" spans="2:15" ht="14" customHeight="1" x14ac:dyDescent="0.2">
      <c r="B279" s="171"/>
      <c r="C279" s="118">
        <v>155</v>
      </c>
      <c r="D279" s="261">
        <v>16194.9</v>
      </c>
      <c r="E279" s="261">
        <v>0.04</v>
      </c>
      <c r="F279" s="118">
        <v>0.16</v>
      </c>
      <c r="G279" s="118">
        <v>80026.98</v>
      </c>
      <c r="H279" s="118">
        <v>12846339.710000001</v>
      </c>
      <c r="I279" s="118">
        <v>54753.31</v>
      </c>
      <c r="J279" s="118">
        <v>106973.42</v>
      </c>
      <c r="K279" s="118">
        <v>2485196.71</v>
      </c>
      <c r="L279" s="118">
        <v>5395519.2000000002</v>
      </c>
      <c r="M279" s="118">
        <v>0.53</v>
      </c>
      <c r="N279" s="118">
        <v>0.23</v>
      </c>
      <c r="O279" s="118">
        <v>95538972.226810783</v>
      </c>
    </row>
    <row r="280" spans="2:15" ht="14" customHeight="1" x14ac:dyDescent="0.2">
      <c r="B280" s="171"/>
      <c r="C280" s="118">
        <v>156</v>
      </c>
      <c r="D280" s="261">
        <v>24644.3</v>
      </c>
      <c r="E280" s="261">
        <v>0.04</v>
      </c>
      <c r="F280" s="118">
        <v>0.13</v>
      </c>
      <c r="G280" s="118">
        <v>87569.01</v>
      </c>
      <c r="H280" s="118">
        <v>16707948.52</v>
      </c>
      <c r="I280" s="118">
        <v>31814.400000000001</v>
      </c>
      <c r="J280" s="118">
        <v>87103.17</v>
      </c>
      <c r="K280" s="118">
        <v>2206000.7000000002</v>
      </c>
      <c r="L280" s="118">
        <v>5395519.2000000002</v>
      </c>
      <c r="M280" s="118">
        <v>0.43</v>
      </c>
      <c r="N280" s="118">
        <v>0.25</v>
      </c>
      <c r="O280" s="118">
        <v>140012614.04933983</v>
      </c>
    </row>
    <row r="281" spans="2:15" ht="14" customHeight="1" x14ac:dyDescent="0.2">
      <c r="B281" s="171"/>
      <c r="C281" s="118">
        <v>157</v>
      </c>
      <c r="D281" s="261">
        <v>20202.91</v>
      </c>
      <c r="E281" s="261">
        <v>0.04</v>
      </c>
      <c r="F281" s="118">
        <v>0.2</v>
      </c>
      <c r="G281" s="118">
        <v>71666.679999999993</v>
      </c>
      <c r="H281" s="118">
        <v>25274988.350000001</v>
      </c>
      <c r="I281" s="118">
        <v>69359.08</v>
      </c>
      <c r="J281" s="118">
        <v>110880.72</v>
      </c>
      <c r="K281" s="118">
        <v>3049755.5</v>
      </c>
      <c r="L281" s="118">
        <v>5395519.2000000002</v>
      </c>
      <c r="M281" s="118">
        <v>0.35</v>
      </c>
      <c r="N281" s="118">
        <v>0.23</v>
      </c>
      <c r="O281" s="118">
        <v>186816457.5804269</v>
      </c>
    </row>
    <row r="282" spans="2:15" ht="14" customHeight="1" x14ac:dyDescent="0.2">
      <c r="B282" s="171"/>
      <c r="C282" s="118">
        <v>158</v>
      </c>
      <c r="D282" s="261">
        <v>43325.69</v>
      </c>
      <c r="E282" s="261">
        <v>0.04</v>
      </c>
      <c r="F282" s="118">
        <v>0.2</v>
      </c>
      <c r="G282" s="118">
        <v>58610.47</v>
      </c>
      <c r="H282" s="118">
        <v>20149687.09</v>
      </c>
      <c r="I282" s="118">
        <v>45603.51</v>
      </c>
      <c r="J282" s="118">
        <v>128830.72</v>
      </c>
      <c r="K282" s="118">
        <v>3330931.01</v>
      </c>
      <c r="L282" s="118">
        <v>5395519.2000000002</v>
      </c>
      <c r="M282" s="118">
        <v>0.38</v>
      </c>
      <c r="N282" s="118">
        <v>0.37</v>
      </c>
      <c r="O282" s="118">
        <v>122970883.2477662</v>
      </c>
    </row>
    <row r="283" spans="2:15" ht="14" customHeight="1" x14ac:dyDescent="0.2">
      <c r="B283" s="171"/>
      <c r="C283" s="118">
        <v>159</v>
      </c>
      <c r="D283" s="261">
        <v>23092.05</v>
      </c>
      <c r="E283" s="261">
        <v>0.04</v>
      </c>
      <c r="F283" s="118">
        <v>0.23</v>
      </c>
      <c r="G283" s="118">
        <v>64166.39</v>
      </c>
      <c r="H283" s="118">
        <v>17417972.359999999</v>
      </c>
      <c r="I283" s="118">
        <v>46869.51</v>
      </c>
      <c r="J283" s="118">
        <v>83170.39</v>
      </c>
      <c r="K283" s="118">
        <v>1596150.5</v>
      </c>
      <c r="L283" s="118">
        <v>5395519.2000000002</v>
      </c>
      <c r="M283" s="118">
        <v>0.35</v>
      </c>
      <c r="N283" s="118">
        <v>0.23</v>
      </c>
      <c r="O283" s="118">
        <v>233927118.37470984</v>
      </c>
    </row>
    <row r="284" spans="2:15" ht="14" customHeight="1" x14ac:dyDescent="0.2">
      <c r="B284" s="171"/>
      <c r="C284" s="118">
        <v>160</v>
      </c>
      <c r="D284" s="261">
        <v>29595.15</v>
      </c>
      <c r="E284" s="261">
        <v>0.03</v>
      </c>
      <c r="F284" s="118">
        <v>0.19</v>
      </c>
      <c r="G284" s="118">
        <v>50028.43</v>
      </c>
      <c r="H284" s="118">
        <v>26118477.940000001</v>
      </c>
      <c r="I284" s="118">
        <v>37952.980000000003</v>
      </c>
      <c r="J284" s="118">
        <v>95511.23</v>
      </c>
      <c r="K284" s="118">
        <v>3113147.61</v>
      </c>
      <c r="L284" s="118">
        <v>5395519.2000000002</v>
      </c>
      <c r="M284" s="118">
        <v>0.46</v>
      </c>
      <c r="N284" s="118">
        <v>0.24</v>
      </c>
      <c r="O284" s="118">
        <v>119886797.46341853</v>
      </c>
    </row>
    <row r="285" spans="2:15" ht="14" customHeight="1" x14ac:dyDescent="0.2">
      <c r="B285" s="171"/>
      <c r="C285" s="118">
        <v>161</v>
      </c>
      <c r="D285" s="261">
        <v>25454.46</v>
      </c>
      <c r="E285" s="261">
        <v>0.05</v>
      </c>
      <c r="F285" s="118">
        <v>0.2</v>
      </c>
      <c r="G285" s="118">
        <v>51234.48</v>
      </c>
      <c r="H285" s="118">
        <v>15432022.83</v>
      </c>
      <c r="I285" s="118">
        <v>41363.120000000003</v>
      </c>
      <c r="J285" s="118">
        <v>96995.14</v>
      </c>
      <c r="K285" s="118">
        <v>2706271.91</v>
      </c>
      <c r="L285" s="118">
        <v>5395519.2000000002</v>
      </c>
      <c r="M285" s="118">
        <v>0.39</v>
      </c>
      <c r="N285" s="118">
        <v>0.26</v>
      </c>
      <c r="O285" s="118">
        <v>142350491.08515906</v>
      </c>
    </row>
    <row r="286" spans="2:15" ht="14" customHeight="1" x14ac:dyDescent="0.2">
      <c r="B286" s="171"/>
      <c r="C286" s="118">
        <v>162</v>
      </c>
      <c r="D286" s="261">
        <v>38389.230000000003</v>
      </c>
      <c r="E286" s="261">
        <v>0.04</v>
      </c>
      <c r="F286" s="118">
        <v>0.22</v>
      </c>
      <c r="G286" s="118">
        <v>57406.39</v>
      </c>
      <c r="H286" s="118">
        <v>23091206.039999999</v>
      </c>
      <c r="I286" s="118">
        <v>46866.81</v>
      </c>
      <c r="J286" s="118">
        <v>102166.05</v>
      </c>
      <c r="K286" s="118">
        <v>1917300.36</v>
      </c>
      <c r="L286" s="118">
        <v>5395519.2000000002</v>
      </c>
      <c r="M286" s="118">
        <v>0.39</v>
      </c>
      <c r="N286" s="118">
        <v>0.24</v>
      </c>
      <c r="O286" s="118">
        <v>290347704.28311425</v>
      </c>
    </row>
    <row r="287" spans="2:15" ht="14" customHeight="1" x14ac:dyDescent="0.2">
      <c r="B287" s="171"/>
      <c r="C287" s="118">
        <v>163</v>
      </c>
      <c r="D287" s="261">
        <v>43248.41</v>
      </c>
      <c r="E287" s="261">
        <v>0.04</v>
      </c>
      <c r="F287" s="118">
        <v>0.17</v>
      </c>
      <c r="G287" s="118">
        <v>43904.36</v>
      </c>
      <c r="H287" s="118">
        <v>11164998.74</v>
      </c>
      <c r="I287" s="118">
        <v>44643.54</v>
      </c>
      <c r="J287" s="118">
        <v>110004.92</v>
      </c>
      <c r="K287" s="118">
        <v>2393166.7000000002</v>
      </c>
      <c r="L287" s="118">
        <v>5395519.2000000002</v>
      </c>
      <c r="M287" s="118">
        <v>0.43</v>
      </c>
      <c r="N287" s="118">
        <v>0.28000000000000003</v>
      </c>
      <c r="O287" s="118">
        <v>135937608.36126053</v>
      </c>
    </row>
    <row r="288" spans="2:15" ht="14" customHeight="1" x14ac:dyDescent="0.2">
      <c r="B288" s="171"/>
      <c r="C288" s="118">
        <v>164</v>
      </c>
      <c r="D288" s="261">
        <v>42355.41</v>
      </c>
      <c r="E288" s="261">
        <v>0.03</v>
      </c>
      <c r="F288" s="118">
        <v>0.21</v>
      </c>
      <c r="G288" s="118">
        <v>52440.83</v>
      </c>
      <c r="H288" s="118">
        <v>13342551.140000001</v>
      </c>
      <c r="I288" s="118">
        <v>50269.36</v>
      </c>
      <c r="J288" s="118">
        <v>120945.21</v>
      </c>
      <c r="K288" s="118">
        <v>3167999.98</v>
      </c>
      <c r="L288" s="118">
        <v>5395519.2000000002</v>
      </c>
      <c r="M288" s="118">
        <v>0.55000000000000004</v>
      </c>
      <c r="N288" s="118">
        <v>0.27</v>
      </c>
      <c r="O288" s="118">
        <v>151763603.26548553</v>
      </c>
    </row>
    <row r="289" spans="2:15" ht="14" customHeight="1" x14ac:dyDescent="0.2">
      <c r="B289" s="171"/>
      <c r="C289" s="118">
        <v>165</v>
      </c>
      <c r="D289" s="261">
        <v>25986.27</v>
      </c>
      <c r="E289" s="261">
        <v>0.03</v>
      </c>
      <c r="F289" s="118">
        <v>0.18</v>
      </c>
      <c r="G289" s="118">
        <v>48871.040000000001</v>
      </c>
      <c r="H289" s="118">
        <v>26797417.719999999</v>
      </c>
      <c r="I289" s="118">
        <v>37920.39</v>
      </c>
      <c r="J289" s="118">
        <v>102113.91</v>
      </c>
      <c r="K289" s="118">
        <v>2759599.55</v>
      </c>
      <c r="L289" s="118">
        <v>5395519.2000000002</v>
      </c>
      <c r="M289" s="118">
        <v>0.51</v>
      </c>
      <c r="N289" s="118">
        <v>0.27</v>
      </c>
      <c r="O289" s="118">
        <v>59960798.218728617</v>
      </c>
    </row>
    <row r="290" spans="2:15" ht="14" customHeight="1" x14ac:dyDescent="0.2">
      <c r="B290" s="171"/>
      <c r="C290" s="118">
        <v>166</v>
      </c>
      <c r="D290" s="261">
        <v>18454.57</v>
      </c>
      <c r="E290" s="261">
        <v>0.03</v>
      </c>
      <c r="F290" s="118">
        <v>0.17</v>
      </c>
      <c r="G290" s="118">
        <v>80615.850000000006</v>
      </c>
      <c r="H290" s="118">
        <v>18102080.350000001</v>
      </c>
      <c r="I290" s="118">
        <v>37504.75</v>
      </c>
      <c r="J290" s="118">
        <v>142952.53</v>
      </c>
      <c r="K290" s="118">
        <v>2098149.7999999998</v>
      </c>
      <c r="L290" s="118">
        <v>5395519.2000000002</v>
      </c>
      <c r="M290" s="118">
        <v>0.44</v>
      </c>
      <c r="N290" s="118">
        <v>0.23</v>
      </c>
      <c r="O290" s="118">
        <v>128196230.02924934</v>
      </c>
    </row>
    <row r="291" spans="2:15" ht="14" customHeight="1" x14ac:dyDescent="0.2">
      <c r="B291" s="171"/>
      <c r="C291" s="118">
        <v>167</v>
      </c>
      <c r="D291" s="261">
        <v>12406.74</v>
      </c>
      <c r="E291" s="261">
        <v>0.03</v>
      </c>
      <c r="F291" s="118">
        <v>0.23</v>
      </c>
      <c r="G291" s="118">
        <v>77149.59</v>
      </c>
      <c r="H291" s="118">
        <v>15496243.550000001</v>
      </c>
      <c r="I291" s="118">
        <v>41205.910000000003</v>
      </c>
      <c r="J291" s="118">
        <v>95695.26</v>
      </c>
      <c r="K291" s="118">
        <v>2356398.2599999998</v>
      </c>
      <c r="L291" s="118">
        <v>5395519.2000000002</v>
      </c>
      <c r="M291" s="118">
        <v>0.56000000000000005</v>
      </c>
      <c r="N291" s="118">
        <v>0.31</v>
      </c>
      <c r="O291" s="118">
        <v>41680739.581289075</v>
      </c>
    </row>
    <row r="292" spans="2:15" ht="14" customHeight="1" x14ac:dyDescent="0.2">
      <c r="B292" s="171"/>
      <c r="C292" s="118">
        <v>168</v>
      </c>
      <c r="D292" s="261">
        <v>37181.440000000002</v>
      </c>
      <c r="E292" s="261">
        <v>0.03</v>
      </c>
      <c r="F292" s="118">
        <v>0.17</v>
      </c>
      <c r="G292" s="118">
        <v>78238.97</v>
      </c>
      <c r="H292" s="118">
        <v>20093067.699999999</v>
      </c>
      <c r="I292" s="118">
        <v>48167.02</v>
      </c>
      <c r="J292" s="118">
        <v>117989.05</v>
      </c>
      <c r="K292" s="118">
        <v>2671292.16</v>
      </c>
      <c r="L292" s="118">
        <v>5395519.2000000002</v>
      </c>
      <c r="M292" s="118">
        <v>0.46</v>
      </c>
      <c r="N292" s="118">
        <v>0.37</v>
      </c>
      <c r="O292" s="118">
        <v>91785701.904454246</v>
      </c>
    </row>
    <row r="293" spans="2:15" ht="14" customHeight="1" x14ac:dyDescent="0.2">
      <c r="B293" s="171"/>
      <c r="C293" s="118">
        <v>169</v>
      </c>
      <c r="D293" s="261">
        <v>37618.14</v>
      </c>
      <c r="E293" s="261">
        <v>0.03</v>
      </c>
      <c r="F293" s="118">
        <v>0.18</v>
      </c>
      <c r="G293" s="118">
        <v>77414.52</v>
      </c>
      <c r="H293" s="118">
        <v>22114627.300000001</v>
      </c>
      <c r="I293" s="118">
        <v>36060.720000000001</v>
      </c>
      <c r="J293" s="118">
        <v>114520.07</v>
      </c>
      <c r="K293" s="118">
        <v>2495302.2799999998</v>
      </c>
      <c r="L293" s="118">
        <v>5395519.2000000002</v>
      </c>
      <c r="M293" s="118">
        <v>0.44</v>
      </c>
      <c r="N293" s="118">
        <v>0.3</v>
      </c>
      <c r="O293" s="118">
        <v>168913521.0544056</v>
      </c>
    </row>
    <row r="294" spans="2:15" ht="14" customHeight="1" x14ac:dyDescent="0.2">
      <c r="B294" s="171"/>
      <c r="C294" s="118">
        <v>170</v>
      </c>
      <c r="D294" s="261">
        <v>34128.410000000003</v>
      </c>
      <c r="E294" s="261">
        <v>0.04</v>
      </c>
      <c r="F294" s="118">
        <v>0.2</v>
      </c>
      <c r="G294" s="118">
        <v>55680.79</v>
      </c>
      <c r="H294" s="118">
        <v>21907427.670000002</v>
      </c>
      <c r="I294" s="118">
        <v>49210.76</v>
      </c>
      <c r="J294" s="118">
        <v>83387.81</v>
      </c>
      <c r="K294" s="118">
        <v>2181197.88</v>
      </c>
      <c r="L294" s="118">
        <v>5395519.2000000002</v>
      </c>
      <c r="M294" s="118">
        <v>0.37</v>
      </c>
      <c r="N294" s="118">
        <v>0.22</v>
      </c>
      <c r="O294" s="118">
        <v>269712282.78171378</v>
      </c>
    </row>
    <row r="295" spans="2:15" ht="14" customHeight="1" x14ac:dyDescent="0.2">
      <c r="B295" s="171"/>
      <c r="C295" s="118">
        <v>171</v>
      </c>
      <c r="D295" s="261">
        <v>26369.599999999999</v>
      </c>
      <c r="E295" s="261">
        <v>0.03</v>
      </c>
      <c r="F295" s="118">
        <v>0.23</v>
      </c>
      <c r="G295" s="118">
        <v>59258.37</v>
      </c>
      <c r="H295" s="118">
        <v>27135232.559999999</v>
      </c>
      <c r="I295" s="118">
        <v>59926.06</v>
      </c>
      <c r="J295" s="118">
        <v>94816.07</v>
      </c>
      <c r="K295" s="118">
        <v>2214593.88</v>
      </c>
      <c r="L295" s="118">
        <v>5395519.2000000002</v>
      </c>
      <c r="M295" s="118">
        <v>0.41</v>
      </c>
      <c r="N295" s="118">
        <v>0.3</v>
      </c>
      <c r="O295" s="118">
        <v>110084012.72911434</v>
      </c>
    </row>
    <row r="296" spans="2:15" ht="14" customHeight="1" x14ac:dyDescent="0.2">
      <c r="B296" s="171"/>
      <c r="C296" s="118">
        <v>172</v>
      </c>
      <c r="D296" s="261">
        <v>25734.04</v>
      </c>
      <c r="E296" s="261">
        <v>0.03</v>
      </c>
      <c r="F296" s="118">
        <v>0.2</v>
      </c>
      <c r="G296" s="118">
        <v>56068.85</v>
      </c>
      <c r="H296" s="118">
        <v>22369387.469999999</v>
      </c>
      <c r="I296" s="118">
        <v>51447.43</v>
      </c>
      <c r="J296" s="118">
        <v>117407.01</v>
      </c>
      <c r="K296" s="118">
        <v>2553721.96</v>
      </c>
      <c r="L296" s="118">
        <v>5395519.2000000002</v>
      </c>
      <c r="M296" s="118">
        <v>0.45</v>
      </c>
      <c r="N296" s="118">
        <v>0.31</v>
      </c>
      <c r="O296" s="118">
        <v>72959315.802612752</v>
      </c>
    </row>
    <row r="297" spans="2:15" ht="14" customHeight="1" x14ac:dyDescent="0.2">
      <c r="B297" s="171"/>
      <c r="C297" s="118">
        <v>173</v>
      </c>
      <c r="D297" s="261">
        <v>36824.160000000003</v>
      </c>
      <c r="E297" s="261">
        <v>0.03</v>
      </c>
      <c r="F297" s="118">
        <v>0.25</v>
      </c>
      <c r="G297" s="118">
        <v>71098.37</v>
      </c>
      <c r="H297" s="118">
        <v>20927463.600000001</v>
      </c>
      <c r="I297" s="118">
        <v>31056.2</v>
      </c>
      <c r="J297" s="118">
        <v>126850</v>
      </c>
      <c r="K297" s="118">
        <v>1906927.27</v>
      </c>
      <c r="L297" s="118">
        <v>5395519.2000000002</v>
      </c>
      <c r="M297" s="118">
        <v>0.37</v>
      </c>
      <c r="N297" s="118">
        <v>0.25</v>
      </c>
      <c r="O297" s="118">
        <v>355379559.39279574</v>
      </c>
    </row>
    <row r="298" spans="2:15" ht="14" customHeight="1" x14ac:dyDescent="0.2">
      <c r="B298" s="171"/>
      <c r="C298" s="118">
        <v>174</v>
      </c>
      <c r="D298" s="261">
        <v>40252.51</v>
      </c>
      <c r="E298" s="261">
        <v>0.04</v>
      </c>
      <c r="F298" s="118">
        <v>0.18</v>
      </c>
      <c r="G298" s="118">
        <v>52048.42</v>
      </c>
      <c r="H298" s="118">
        <v>19108240.829999998</v>
      </c>
      <c r="I298" s="118">
        <v>50252.98</v>
      </c>
      <c r="J298" s="118">
        <v>118814.1</v>
      </c>
      <c r="K298" s="118">
        <v>2249632.4</v>
      </c>
      <c r="L298" s="118">
        <v>5395519.2000000002</v>
      </c>
      <c r="M298" s="118">
        <v>0.45</v>
      </c>
      <c r="N298" s="118">
        <v>0.34</v>
      </c>
      <c r="O298" s="118">
        <v>93631406.88523744</v>
      </c>
    </row>
    <row r="299" spans="2:15" ht="14" customHeight="1" x14ac:dyDescent="0.2">
      <c r="B299" s="171"/>
      <c r="C299" s="118">
        <v>175</v>
      </c>
      <c r="D299" s="261">
        <v>17907.77</v>
      </c>
      <c r="E299" s="261">
        <v>0.03</v>
      </c>
      <c r="F299" s="118">
        <v>0.25</v>
      </c>
      <c r="G299" s="118">
        <v>79799.37</v>
      </c>
      <c r="H299" s="118">
        <v>11814154.880000001</v>
      </c>
      <c r="I299" s="118">
        <v>53722.38</v>
      </c>
      <c r="J299" s="118">
        <v>96970.26</v>
      </c>
      <c r="K299" s="118">
        <v>3086679.93</v>
      </c>
      <c r="L299" s="118">
        <v>5395519.2000000002</v>
      </c>
      <c r="M299" s="118">
        <v>0.52</v>
      </c>
      <c r="N299" s="118">
        <v>0.31</v>
      </c>
      <c r="O299" s="118">
        <v>91188452.290572539</v>
      </c>
    </row>
    <row r="300" spans="2:15" ht="14" customHeight="1" x14ac:dyDescent="0.2">
      <c r="B300" s="171"/>
      <c r="C300" s="118">
        <v>176</v>
      </c>
      <c r="D300" s="261">
        <v>40325.94</v>
      </c>
      <c r="E300" s="261">
        <v>0.03</v>
      </c>
      <c r="F300" s="118">
        <v>0.22</v>
      </c>
      <c r="G300" s="118">
        <v>76813.63</v>
      </c>
      <c r="H300" s="118">
        <v>26500151.699999999</v>
      </c>
      <c r="I300" s="118">
        <v>65699</v>
      </c>
      <c r="J300" s="118">
        <v>94893.86</v>
      </c>
      <c r="K300" s="118">
        <v>2386112.09</v>
      </c>
      <c r="L300" s="118">
        <v>5395519.2000000002</v>
      </c>
      <c r="M300" s="118">
        <v>0.42</v>
      </c>
      <c r="N300" s="118">
        <v>0.28000000000000003</v>
      </c>
      <c r="O300" s="118">
        <v>267799211.32289785</v>
      </c>
    </row>
    <row r="301" spans="2:15" ht="14" customHeight="1" x14ac:dyDescent="0.2">
      <c r="B301" s="171"/>
      <c r="C301" s="118">
        <v>177</v>
      </c>
      <c r="D301" s="261">
        <v>24490.639999999999</v>
      </c>
      <c r="E301" s="261">
        <v>0.04</v>
      </c>
      <c r="F301" s="118">
        <v>0.15</v>
      </c>
      <c r="G301" s="118">
        <v>53113.73</v>
      </c>
      <c r="H301" s="118">
        <v>17004945.829999998</v>
      </c>
      <c r="I301" s="118">
        <v>37237.86</v>
      </c>
      <c r="J301" s="118">
        <v>146664.79</v>
      </c>
      <c r="K301" s="118">
        <v>2209285.63</v>
      </c>
      <c r="L301" s="118">
        <v>5395519.2000000002</v>
      </c>
      <c r="M301" s="118">
        <v>0.39</v>
      </c>
      <c r="N301" s="118">
        <v>0.23</v>
      </c>
      <c r="O301" s="118">
        <v>116253238.23760526</v>
      </c>
    </row>
    <row r="302" spans="2:15" ht="14" customHeight="1" x14ac:dyDescent="0.2">
      <c r="B302" s="171"/>
      <c r="C302" s="118">
        <v>178</v>
      </c>
      <c r="D302" s="261">
        <v>43910.26</v>
      </c>
      <c r="E302" s="261">
        <v>0.03</v>
      </c>
      <c r="F302" s="118">
        <v>0.19</v>
      </c>
      <c r="G302" s="118">
        <v>66994.13</v>
      </c>
      <c r="H302" s="118">
        <v>19652641.460000001</v>
      </c>
      <c r="I302" s="118">
        <v>60814.66</v>
      </c>
      <c r="J302" s="118">
        <v>137755.85</v>
      </c>
      <c r="K302" s="118">
        <v>2272987.83</v>
      </c>
      <c r="L302" s="118">
        <v>5395519.2000000002</v>
      </c>
      <c r="M302" s="118">
        <v>0.34</v>
      </c>
      <c r="N302" s="118">
        <v>0.28999999999999998</v>
      </c>
      <c r="O302" s="118">
        <v>237296805.12504369</v>
      </c>
    </row>
    <row r="303" spans="2:15" ht="14" customHeight="1" x14ac:dyDescent="0.2">
      <c r="B303" s="171"/>
      <c r="C303" s="118">
        <v>179</v>
      </c>
      <c r="D303" s="261">
        <v>22773.79</v>
      </c>
      <c r="E303" s="261">
        <v>0.04</v>
      </c>
      <c r="F303" s="118">
        <v>0.21</v>
      </c>
      <c r="G303" s="118">
        <v>80968.83</v>
      </c>
      <c r="H303" s="118">
        <v>18170359.899999999</v>
      </c>
      <c r="I303" s="118">
        <v>46163.64</v>
      </c>
      <c r="J303" s="118">
        <v>105462.5</v>
      </c>
      <c r="K303" s="118">
        <v>2412448.7000000002</v>
      </c>
      <c r="L303" s="118">
        <v>5395519.2000000002</v>
      </c>
      <c r="M303" s="118">
        <v>0.42</v>
      </c>
      <c r="N303" s="118">
        <v>0.25</v>
      </c>
      <c r="O303" s="118">
        <v>202896061.76005125</v>
      </c>
    </row>
    <row r="304" spans="2:15" ht="14" customHeight="1" x14ac:dyDescent="0.2">
      <c r="B304" s="171"/>
      <c r="C304" s="118">
        <v>180</v>
      </c>
      <c r="D304" s="261">
        <v>20848.810000000001</v>
      </c>
      <c r="E304" s="261">
        <v>0.04</v>
      </c>
      <c r="F304" s="118">
        <v>0.22</v>
      </c>
      <c r="G304" s="118">
        <v>93187.77</v>
      </c>
      <c r="H304" s="118">
        <v>16747734.26</v>
      </c>
      <c r="I304" s="118">
        <v>47249.99</v>
      </c>
      <c r="J304" s="118">
        <v>132789.48000000001</v>
      </c>
      <c r="K304" s="118">
        <v>2968280.11</v>
      </c>
      <c r="L304" s="118">
        <v>5395519.2000000002</v>
      </c>
      <c r="M304" s="118">
        <v>0.45</v>
      </c>
      <c r="N304" s="118">
        <v>0.28999999999999998</v>
      </c>
      <c r="O304" s="118">
        <v>159536282.12511972</v>
      </c>
    </row>
    <row r="305" spans="2:15" ht="14" customHeight="1" x14ac:dyDescent="0.2">
      <c r="B305" s="171"/>
      <c r="C305" s="118">
        <v>181</v>
      </c>
      <c r="D305" s="261">
        <v>25239.99</v>
      </c>
      <c r="E305" s="261">
        <v>0.03</v>
      </c>
      <c r="F305" s="118">
        <v>0.18</v>
      </c>
      <c r="G305" s="118">
        <v>57257.26</v>
      </c>
      <c r="H305" s="118">
        <v>23341007.59</v>
      </c>
      <c r="I305" s="118">
        <v>31661.99</v>
      </c>
      <c r="J305" s="118">
        <v>117033.97</v>
      </c>
      <c r="K305" s="118">
        <v>3054351.21</v>
      </c>
      <c r="L305" s="118">
        <v>5395519.2000000002</v>
      </c>
      <c r="M305" s="118">
        <v>0.39</v>
      </c>
      <c r="N305" s="118">
        <v>0.26</v>
      </c>
      <c r="O305" s="118">
        <v>109535066.93179817</v>
      </c>
    </row>
    <row r="306" spans="2:15" ht="14" customHeight="1" x14ac:dyDescent="0.2">
      <c r="B306" s="171"/>
      <c r="C306" s="118">
        <v>182</v>
      </c>
      <c r="D306" s="261">
        <v>18067.349999999999</v>
      </c>
      <c r="E306" s="261">
        <v>0.03</v>
      </c>
      <c r="F306" s="118">
        <v>0.22</v>
      </c>
      <c r="G306" s="118">
        <v>91350.07</v>
      </c>
      <c r="H306" s="118">
        <v>17462448.109999999</v>
      </c>
      <c r="I306" s="118">
        <v>59558.36</v>
      </c>
      <c r="J306" s="118">
        <v>123727.43</v>
      </c>
      <c r="K306" s="118">
        <v>2281935.4</v>
      </c>
      <c r="L306" s="118">
        <v>5395519.2000000002</v>
      </c>
      <c r="M306" s="118">
        <v>0.53</v>
      </c>
      <c r="N306" s="118">
        <v>0.36</v>
      </c>
      <c r="O306" s="118">
        <v>57542923.195640817</v>
      </c>
    </row>
    <row r="307" spans="2:15" ht="14" customHeight="1" x14ac:dyDescent="0.2">
      <c r="B307" s="171"/>
      <c r="C307" s="118">
        <v>183</v>
      </c>
      <c r="D307" s="261">
        <v>22555.97</v>
      </c>
      <c r="E307" s="261">
        <v>0.03</v>
      </c>
      <c r="F307" s="118">
        <v>0.15</v>
      </c>
      <c r="G307" s="118">
        <v>67192.06</v>
      </c>
      <c r="H307" s="118">
        <v>20458070</v>
      </c>
      <c r="I307" s="118">
        <v>57941.8</v>
      </c>
      <c r="J307" s="118">
        <v>84256.29</v>
      </c>
      <c r="K307" s="118">
        <v>2034656.16</v>
      </c>
      <c r="L307" s="118">
        <v>5395519.2000000002</v>
      </c>
      <c r="M307" s="118">
        <v>0.36</v>
      </c>
      <c r="N307" s="118">
        <v>0.25</v>
      </c>
      <c r="O307" s="118">
        <v>110321084.29008092</v>
      </c>
    </row>
    <row r="308" spans="2:15" ht="14" customHeight="1" x14ac:dyDescent="0.2">
      <c r="B308" s="171"/>
      <c r="C308" s="118">
        <v>184</v>
      </c>
      <c r="D308" s="261">
        <v>24562.53</v>
      </c>
      <c r="E308" s="261">
        <v>0.04</v>
      </c>
      <c r="F308" s="118">
        <v>0.18</v>
      </c>
      <c r="G308" s="118">
        <v>87524.44</v>
      </c>
      <c r="H308" s="118">
        <v>18261256.48</v>
      </c>
      <c r="I308" s="118">
        <v>49124.53</v>
      </c>
      <c r="J308" s="118">
        <v>110506.3</v>
      </c>
      <c r="K308" s="118">
        <v>2529008.0699999998</v>
      </c>
      <c r="L308" s="118">
        <v>5395519.2000000002</v>
      </c>
      <c r="M308" s="118">
        <v>0.42</v>
      </c>
      <c r="N308" s="118">
        <v>0.3</v>
      </c>
      <c r="O308" s="118">
        <v>139456417.30329731</v>
      </c>
    </row>
    <row r="309" spans="2:15" ht="14" customHeight="1" x14ac:dyDescent="0.2">
      <c r="B309" s="171"/>
      <c r="C309" s="118">
        <v>185</v>
      </c>
      <c r="D309" s="261">
        <v>31521.87</v>
      </c>
      <c r="E309" s="261">
        <v>0.03</v>
      </c>
      <c r="F309" s="118">
        <v>0.22</v>
      </c>
      <c r="G309" s="118">
        <v>76966.460000000006</v>
      </c>
      <c r="H309" s="118">
        <v>13897678.720000001</v>
      </c>
      <c r="I309" s="118">
        <v>36688.42</v>
      </c>
      <c r="J309" s="118">
        <v>76107.78</v>
      </c>
      <c r="K309" s="118">
        <v>2772309.36</v>
      </c>
      <c r="L309" s="118">
        <v>5395519.2000000002</v>
      </c>
      <c r="M309" s="118">
        <v>0.34</v>
      </c>
      <c r="N309" s="118">
        <v>0.26</v>
      </c>
      <c r="O309" s="118">
        <v>285629217.45351481</v>
      </c>
    </row>
    <row r="310" spans="2:15" ht="14" customHeight="1" x14ac:dyDescent="0.2">
      <c r="B310" s="171"/>
      <c r="C310" s="118">
        <v>186</v>
      </c>
      <c r="D310" s="261">
        <v>13744.8</v>
      </c>
      <c r="E310" s="261">
        <v>0.03</v>
      </c>
      <c r="F310" s="118">
        <v>0.25</v>
      </c>
      <c r="G310" s="118">
        <v>44933.96</v>
      </c>
      <c r="H310" s="118">
        <v>19223920.5</v>
      </c>
      <c r="I310" s="118">
        <v>49359.21</v>
      </c>
      <c r="J310" s="118">
        <v>116772.31</v>
      </c>
      <c r="K310" s="118">
        <v>3093649.65</v>
      </c>
      <c r="L310" s="118">
        <v>5395519.2000000002</v>
      </c>
      <c r="M310" s="118">
        <v>0.48</v>
      </c>
      <c r="N310" s="118">
        <v>0.28000000000000003</v>
      </c>
      <c r="O310" s="118">
        <v>37658934.036735013</v>
      </c>
    </row>
    <row r="311" spans="2:15" ht="14" customHeight="1" x14ac:dyDescent="0.2">
      <c r="B311" s="171"/>
      <c r="C311" s="118">
        <v>187</v>
      </c>
      <c r="D311" s="261">
        <v>42586.52</v>
      </c>
      <c r="E311" s="261">
        <v>0.03</v>
      </c>
      <c r="F311" s="118">
        <v>0.27</v>
      </c>
      <c r="G311" s="118">
        <v>57099.61</v>
      </c>
      <c r="H311" s="118">
        <v>18278715.510000002</v>
      </c>
      <c r="I311" s="118">
        <v>50937.68</v>
      </c>
      <c r="J311" s="118">
        <v>111175.86</v>
      </c>
      <c r="K311" s="118">
        <v>2038271</v>
      </c>
      <c r="L311" s="118">
        <v>5395519.2000000002</v>
      </c>
      <c r="M311" s="118">
        <v>0.56000000000000005</v>
      </c>
      <c r="N311" s="118">
        <v>0.25</v>
      </c>
      <c r="O311" s="118">
        <v>244329621.90380815</v>
      </c>
    </row>
    <row r="312" spans="2:15" ht="14" customHeight="1" x14ac:dyDescent="0.2">
      <c r="B312" s="171"/>
      <c r="C312" s="118">
        <v>188</v>
      </c>
      <c r="D312" s="261">
        <v>37471.760000000002</v>
      </c>
      <c r="E312" s="261">
        <v>0.03</v>
      </c>
      <c r="F312" s="118">
        <v>0.23</v>
      </c>
      <c r="G312" s="118">
        <v>56957.32</v>
      </c>
      <c r="H312" s="118">
        <v>21093982.890000001</v>
      </c>
      <c r="I312" s="118">
        <v>57660.27</v>
      </c>
      <c r="J312" s="118">
        <v>108047.83</v>
      </c>
      <c r="K312" s="118">
        <v>2002030.69</v>
      </c>
      <c r="L312" s="118">
        <v>5395519.2000000002</v>
      </c>
      <c r="M312" s="118">
        <v>0.37</v>
      </c>
      <c r="N312" s="118">
        <v>0.24</v>
      </c>
      <c r="O312" s="118">
        <v>280370644.86830968</v>
      </c>
    </row>
    <row r="313" spans="2:15" ht="14" customHeight="1" x14ac:dyDescent="0.2">
      <c r="B313" s="171"/>
      <c r="C313" s="118">
        <v>189</v>
      </c>
      <c r="D313" s="261">
        <v>36238.46</v>
      </c>
      <c r="E313" s="261">
        <v>0.03</v>
      </c>
      <c r="F313" s="118">
        <v>0.22</v>
      </c>
      <c r="G313" s="118">
        <v>67801.39</v>
      </c>
      <c r="H313" s="118">
        <v>19899597.510000002</v>
      </c>
      <c r="I313" s="118">
        <v>47554.9</v>
      </c>
      <c r="J313" s="118">
        <v>71119.63</v>
      </c>
      <c r="K313" s="118">
        <v>2698431.87</v>
      </c>
      <c r="L313" s="118">
        <v>5395519.2000000002</v>
      </c>
      <c r="M313" s="118">
        <v>0.44</v>
      </c>
      <c r="N313" s="118">
        <v>0.23</v>
      </c>
      <c r="O313" s="118">
        <v>296256354.72087944</v>
      </c>
    </row>
    <row r="314" spans="2:15" ht="14" customHeight="1" x14ac:dyDescent="0.2">
      <c r="B314" s="171"/>
      <c r="C314" s="118">
        <v>190</v>
      </c>
      <c r="D314" s="261">
        <v>19479.349999999999</v>
      </c>
      <c r="E314" s="261">
        <v>0.03</v>
      </c>
      <c r="F314" s="118">
        <v>0.2</v>
      </c>
      <c r="G314" s="118">
        <v>74176.289999999994</v>
      </c>
      <c r="H314" s="118">
        <v>20565127.870000001</v>
      </c>
      <c r="I314" s="118">
        <v>67870.100000000006</v>
      </c>
      <c r="J314" s="118">
        <v>82690.69</v>
      </c>
      <c r="K314" s="118">
        <v>2830707.12</v>
      </c>
      <c r="L314" s="118">
        <v>5395519.2000000002</v>
      </c>
      <c r="M314" s="118">
        <v>0.35</v>
      </c>
      <c r="N314" s="118">
        <v>0.25</v>
      </c>
      <c r="O314" s="118">
        <v>148651690.91758972</v>
      </c>
    </row>
    <row r="315" spans="2:15" ht="14" customHeight="1" x14ac:dyDescent="0.2">
      <c r="B315" s="171"/>
      <c r="C315" s="118">
        <v>191</v>
      </c>
      <c r="D315" s="261">
        <v>32122.35</v>
      </c>
      <c r="E315" s="261">
        <v>0.05</v>
      </c>
      <c r="F315" s="118">
        <v>0.2</v>
      </c>
      <c r="G315" s="118">
        <v>45083.9</v>
      </c>
      <c r="H315" s="118">
        <v>11044918.08</v>
      </c>
      <c r="I315" s="118">
        <v>50415.06</v>
      </c>
      <c r="J315" s="118">
        <v>84829.23</v>
      </c>
      <c r="K315" s="118">
        <v>3018043.31</v>
      </c>
      <c r="L315" s="118">
        <v>5395519.2000000002</v>
      </c>
      <c r="M315" s="118">
        <v>0.47</v>
      </c>
      <c r="N315" s="118">
        <v>0.33</v>
      </c>
      <c r="O315" s="118">
        <v>84248356.436693504</v>
      </c>
    </row>
    <row r="316" spans="2:15" ht="14" customHeight="1" x14ac:dyDescent="0.2">
      <c r="B316" s="171"/>
      <c r="C316" s="118">
        <v>192</v>
      </c>
      <c r="D316" s="261">
        <v>25209.41</v>
      </c>
      <c r="E316" s="261">
        <v>0.04</v>
      </c>
      <c r="F316" s="118">
        <v>0.24</v>
      </c>
      <c r="G316" s="118">
        <v>54683.15</v>
      </c>
      <c r="H316" s="118">
        <v>17807262.84</v>
      </c>
      <c r="I316" s="118">
        <v>35184.74</v>
      </c>
      <c r="J316" s="118">
        <v>124007.27</v>
      </c>
      <c r="K316" s="118">
        <v>3313182.17</v>
      </c>
      <c r="L316" s="118">
        <v>5395519.2000000002</v>
      </c>
      <c r="M316" s="118">
        <v>0.34</v>
      </c>
      <c r="N316" s="118">
        <v>0.27</v>
      </c>
      <c r="O316" s="118">
        <v>169040404.94448116</v>
      </c>
    </row>
    <row r="317" spans="2:15" ht="14" customHeight="1" x14ac:dyDescent="0.2">
      <c r="B317" s="171"/>
      <c r="C317" s="118">
        <v>193</v>
      </c>
      <c r="D317" s="261">
        <v>26255.01</v>
      </c>
      <c r="E317" s="261">
        <v>0.04</v>
      </c>
      <c r="F317" s="118">
        <v>0.2</v>
      </c>
      <c r="G317" s="118">
        <v>49962.48</v>
      </c>
      <c r="H317" s="118">
        <v>18389341.059999999</v>
      </c>
      <c r="I317" s="118">
        <v>55601.03</v>
      </c>
      <c r="J317" s="118">
        <v>123621.9</v>
      </c>
      <c r="K317" s="118">
        <v>3041720.51</v>
      </c>
      <c r="L317" s="118">
        <v>5395519.2000000002</v>
      </c>
      <c r="M317" s="118">
        <v>0.41</v>
      </c>
      <c r="N317" s="118">
        <v>0.28000000000000003</v>
      </c>
      <c r="O317" s="118">
        <v>104411093.44703296</v>
      </c>
    </row>
    <row r="318" spans="2:15" ht="14" customHeight="1" x14ac:dyDescent="0.2">
      <c r="B318" s="171"/>
      <c r="C318" s="118">
        <v>194</v>
      </c>
      <c r="D318" s="261">
        <v>10078.870000000001</v>
      </c>
      <c r="E318" s="261">
        <v>0.03</v>
      </c>
      <c r="F318" s="118">
        <v>0.17</v>
      </c>
      <c r="G318" s="118">
        <v>74012.7</v>
      </c>
      <c r="H318" s="118">
        <v>15616468.15</v>
      </c>
      <c r="I318" s="118">
        <v>50512.72</v>
      </c>
      <c r="J318" s="118">
        <v>111324.85</v>
      </c>
      <c r="K318" s="118">
        <v>3087849.52</v>
      </c>
      <c r="L318" s="118">
        <v>5395519.2000000002</v>
      </c>
      <c r="M318" s="118">
        <v>0.4</v>
      </c>
      <c r="N318" s="118">
        <v>0.25</v>
      </c>
      <c r="O318" s="118">
        <v>50692125.853712797</v>
      </c>
    </row>
    <row r="319" spans="2:15" ht="14" customHeight="1" x14ac:dyDescent="0.2">
      <c r="B319" s="171"/>
      <c r="C319" s="118">
        <v>195</v>
      </c>
      <c r="D319" s="261">
        <v>22070.77</v>
      </c>
      <c r="E319" s="261">
        <v>0.04</v>
      </c>
      <c r="F319" s="118">
        <v>0.21</v>
      </c>
      <c r="G319" s="118">
        <v>61298.94</v>
      </c>
      <c r="H319" s="118">
        <v>25801610.850000001</v>
      </c>
      <c r="I319" s="118">
        <v>38446.449999999997</v>
      </c>
      <c r="J319" s="118">
        <v>87346.9</v>
      </c>
      <c r="K319" s="118">
        <v>1596962.04</v>
      </c>
      <c r="L319" s="118">
        <v>5395519.2000000002</v>
      </c>
      <c r="M319" s="118">
        <v>0.42</v>
      </c>
      <c r="N319" s="118">
        <v>0.38</v>
      </c>
      <c r="O319" s="118">
        <v>44188523.850873068</v>
      </c>
    </row>
    <row r="320" spans="2:15" ht="14" customHeight="1" x14ac:dyDescent="0.2">
      <c r="B320" s="171"/>
      <c r="C320" s="118">
        <v>196</v>
      </c>
      <c r="D320" s="261">
        <v>12789.19</v>
      </c>
      <c r="E320" s="261">
        <v>0.03</v>
      </c>
      <c r="F320" s="118">
        <v>0.18</v>
      </c>
      <c r="G320" s="118">
        <v>67592.160000000003</v>
      </c>
      <c r="H320" s="118">
        <v>12720830.43</v>
      </c>
      <c r="I320" s="118">
        <v>46987.55</v>
      </c>
      <c r="J320" s="118">
        <v>81755.12</v>
      </c>
      <c r="K320" s="118">
        <v>2972529.19</v>
      </c>
      <c r="L320" s="118">
        <v>5395519.2000000002</v>
      </c>
      <c r="M320" s="118">
        <v>0.44</v>
      </c>
      <c r="N320" s="118">
        <v>0.28000000000000003</v>
      </c>
      <c r="O320" s="118">
        <v>49494795.249939986</v>
      </c>
    </row>
    <row r="321" spans="2:15" ht="14" customHeight="1" x14ac:dyDescent="0.2">
      <c r="B321" s="171"/>
      <c r="C321" s="118">
        <v>197</v>
      </c>
      <c r="D321" s="261">
        <v>22132.959999999999</v>
      </c>
      <c r="E321" s="261">
        <v>0.02</v>
      </c>
      <c r="F321" s="118">
        <v>0.26</v>
      </c>
      <c r="G321" s="118">
        <v>79143.490000000005</v>
      </c>
      <c r="H321" s="118">
        <v>17400803.66</v>
      </c>
      <c r="I321" s="118">
        <v>57474.91</v>
      </c>
      <c r="J321" s="118">
        <v>85267.48</v>
      </c>
      <c r="K321" s="118">
        <v>2038928.89</v>
      </c>
      <c r="L321" s="118">
        <v>5395519.2000000002</v>
      </c>
      <c r="M321" s="118">
        <v>0.34</v>
      </c>
      <c r="N321" s="118">
        <v>0.26</v>
      </c>
      <c r="O321" s="118">
        <v>217531179.9169651</v>
      </c>
    </row>
    <row r="322" spans="2:15" ht="14" customHeight="1" x14ac:dyDescent="0.2">
      <c r="B322" s="171"/>
      <c r="C322" s="118">
        <v>198</v>
      </c>
      <c r="D322" s="261">
        <v>18170.849999999999</v>
      </c>
      <c r="E322" s="261">
        <v>0.02</v>
      </c>
      <c r="F322" s="118">
        <v>0.19</v>
      </c>
      <c r="G322" s="118">
        <v>63503.99</v>
      </c>
      <c r="H322" s="118">
        <v>19522252.809999999</v>
      </c>
      <c r="I322" s="118">
        <v>43084.53</v>
      </c>
      <c r="J322" s="118">
        <v>92326.52</v>
      </c>
      <c r="K322" s="118">
        <v>3208254.22</v>
      </c>
      <c r="L322" s="118">
        <v>5395519.2000000002</v>
      </c>
      <c r="M322" s="118">
        <v>0.56999999999999995</v>
      </c>
      <c r="N322" s="118">
        <v>0.3</v>
      </c>
      <c r="O322" s="118">
        <v>34539101.256219454</v>
      </c>
    </row>
    <row r="323" spans="2:15" ht="14" customHeight="1" x14ac:dyDescent="0.2">
      <c r="B323" s="171"/>
      <c r="C323" s="118">
        <v>199</v>
      </c>
      <c r="D323" s="261">
        <v>21427.95</v>
      </c>
      <c r="E323" s="261">
        <v>0.03</v>
      </c>
      <c r="F323" s="118">
        <v>0.16</v>
      </c>
      <c r="G323" s="118">
        <v>37422.5</v>
      </c>
      <c r="H323" s="118">
        <v>16780909.780000001</v>
      </c>
      <c r="I323" s="118">
        <v>55066.75</v>
      </c>
      <c r="J323" s="118">
        <v>121524.12</v>
      </c>
      <c r="K323" s="118">
        <v>2511675.2999999998</v>
      </c>
      <c r="L323" s="118">
        <v>5395519.2000000002</v>
      </c>
      <c r="M323" s="118">
        <v>0.36</v>
      </c>
      <c r="N323" s="118">
        <v>0.33</v>
      </c>
      <c r="O323" s="118">
        <v>25104792.430136018</v>
      </c>
    </row>
    <row r="324" spans="2:15" ht="14" customHeight="1" x14ac:dyDescent="0.2">
      <c r="B324" s="171"/>
      <c r="C324" s="118">
        <v>200</v>
      </c>
      <c r="D324" s="261">
        <v>37061.730000000003</v>
      </c>
      <c r="E324" s="261">
        <v>0.03</v>
      </c>
      <c r="F324" s="118">
        <v>0.2</v>
      </c>
      <c r="G324" s="118">
        <v>63380.92</v>
      </c>
      <c r="H324" s="118">
        <v>18826511.960000001</v>
      </c>
      <c r="I324" s="118">
        <v>36936.19</v>
      </c>
      <c r="J324" s="118">
        <v>122361.72</v>
      </c>
      <c r="K324" s="118">
        <v>2226253.09</v>
      </c>
      <c r="L324" s="118">
        <v>5395519.2000000002</v>
      </c>
      <c r="M324" s="118">
        <v>0.42</v>
      </c>
      <c r="N324" s="118">
        <v>0.24</v>
      </c>
      <c r="O324" s="118">
        <v>246365810.13410285</v>
      </c>
    </row>
    <row r="325" spans="2:15" ht="14" customHeight="1" x14ac:dyDescent="0.2">
      <c r="B325" s="171"/>
      <c r="C325" s="118">
        <v>201</v>
      </c>
      <c r="D325" s="261">
        <v>31469.119999999999</v>
      </c>
      <c r="E325" s="261">
        <v>0.03</v>
      </c>
      <c r="F325" s="118">
        <v>0.18</v>
      </c>
      <c r="G325" s="118">
        <v>68417.490000000005</v>
      </c>
      <c r="H325" s="118">
        <v>23719365.359999999</v>
      </c>
      <c r="I325" s="118">
        <v>46266.43</v>
      </c>
      <c r="J325" s="118">
        <v>100794.76</v>
      </c>
      <c r="K325" s="118">
        <v>2894828.08</v>
      </c>
      <c r="L325" s="118">
        <v>5395519.2000000002</v>
      </c>
      <c r="M325" s="118">
        <v>0.43</v>
      </c>
      <c r="N325" s="118">
        <v>0.22</v>
      </c>
      <c r="O325" s="118">
        <v>222810812.32549646</v>
      </c>
    </row>
    <row r="326" spans="2:15" ht="14" customHeight="1" x14ac:dyDescent="0.2">
      <c r="B326" s="171"/>
      <c r="C326" s="118">
        <v>202</v>
      </c>
      <c r="D326" s="261">
        <v>17011.16</v>
      </c>
      <c r="E326" s="261">
        <v>0.03</v>
      </c>
      <c r="F326" s="118">
        <v>0.26</v>
      </c>
      <c r="G326" s="118">
        <v>91974.61</v>
      </c>
      <c r="H326" s="118">
        <v>19403673.859999999</v>
      </c>
      <c r="I326" s="118">
        <v>66717.52</v>
      </c>
      <c r="J326" s="118">
        <v>94909.33</v>
      </c>
      <c r="K326" s="118">
        <v>2806228.42</v>
      </c>
      <c r="L326" s="118">
        <v>5395519.2000000002</v>
      </c>
      <c r="M326" s="118">
        <v>0.52</v>
      </c>
      <c r="N326" s="118">
        <v>0.28999999999999998</v>
      </c>
      <c r="O326" s="118">
        <v>114903829.47132854</v>
      </c>
    </row>
    <row r="327" spans="2:15" ht="14" customHeight="1" x14ac:dyDescent="0.2">
      <c r="B327" s="171"/>
      <c r="C327" s="118">
        <v>203</v>
      </c>
      <c r="D327" s="261">
        <v>32159.16</v>
      </c>
      <c r="E327" s="261">
        <v>0.03</v>
      </c>
      <c r="F327" s="118">
        <v>0.13</v>
      </c>
      <c r="G327" s="118">
        <v>46630.68</v>
      </c>
      <c r="H327" s="118">
        <v>16139260.02</v>
      </c>
      <c r="I327" s="118">
        <v>47352.03</v>
      </c>
      <c r="J327" s="118">
        <v>93659.45</v>
      </c>
      <c r="K327" s="118">
        <v>2435722.23</v>
      </c>
      <c r="L327" s="118">
        <v>5395519.2000000002</v>
      </c>
      <c r="M327" s="118">
        <v>0.43</v>
      </c>
      <c r="N327" s="118">
        <v>0.28999999999999998</v>
      </c>
      <c r="O327" s="118">
        <v>59151098.948686264</v>
      </c>
    </row>
    <row r="328" spans="2:15" ht="14" customHeight="1" x14ac:dyDescent="0.2">
      <c r="B328" s="171"/>
      <c r="C328" s="118">
        <v>204</v>
      </c>
      <c r="D328" s="261">
        <v>35596.85</v>
      </c>
      <c r="E328" s="261">
        <v>0.03</v>
      </c>
      <c r="F328" s="118">
        <v>0.26</v>
      </c>
      <c r="G328" s="118">
        <v>79291.72</v>
      </c>
      <c r="H328" s="118">
        <v>26418393.25</v>
      </c>
      <c r="I328" s="118">
        <v>43901.54</v>
      </c>
      <c r="J328" s="118">
        <v>105561.29</v>
      </c>
      <c r="K328" s="118">
        <v>2800423.76</v>
      </c>
      <c r="L328" s="118">
        <v>5395519.2000000002</v>
      </c>
      <c r="M328" s="118">
        <v>0.46</v>
      </c>
      <c r="N328" s="118">
        <v>0.26</v>
      </c>
      <c r="O328" s="118">
        <v>310794016.05786884</v>
      </c>
    </row>
    <row r="329" spans="2:15" ht="14" customHeight="1" x14ac:dyDescent="0.2">
      <c r="B329" s="171"/>
      <c r="C329" s="118">
        <v>205</v>
      </c>
      <c r="D329" s="261">
        <v>32285.439999999999</v>
      </c>
      <c r="E329" s="261">
        <v>0.04</v>
      </c>
      <c r="F329" s="118">
        <v>0.18</v>
      </c>
      <c r="G329" s="118">
        <v>36944.959999999999</v>
      </c>
      <c r="H329" s="118">
        <v>21365089.329999998</v>
      </c>
      <c r="I329" s="118">
        <v>44153.24</v>
      </c>
      <c r="J329" s="118">
        <v>94234.35</v>
      </c>
      <c r="K329" s="118">
        <v>2676190.15</v>
      </c>
      <c r="L329" s="118">
        <v>5395519.2000000002</v>
      </c>
      <c r="M329" s="118">
        <v>0.35</v>
      </c>
      <c r="N329" s="118">
        <v>0.35</v>
      </c>
      <c r="O329" s="118">
        <v>48852179.330624238</v>
      </c>
    </row>
    <row r="330" spans="2:15" ht="14" customHeight="1" x14ac:dyDescent="0.2">
      <c r="B330" s="171"/>
      <c r="C330" s="118">
        <v>206</v>
      </c>
      <c r="D330" s="261">
        <v>32937.53</v>
      </c>
      <c r="E330" s="261">
        <v>0.03</v>
      </c>
      <c r="F330" s="118">
        <v>0.22</v>
      </c>
      <c r="G330" s="118">
        <v>64152.63</v>
      </c>
      <c r="H330" s="118">
        <v>21955498.280000001</v>
      </c>
      <c r="I330" s="118">
        <v>51663.42</v>
      </c>
      <c r="J330" s="118">
        <v>83289.47</v>
      </c>
      <c r="K330" s="118">
        <v>3168379.89</v>
      </c>
      <c r="L330" s="118">
        <v>5395519.2000000002</v>
      </c>
      <c r="M330" s="118">
        <v>0.47</v>
      </c>
      <c r="N330" s="118">
        <v>0.25</v>
      </c>
      <c r="O330" s="118">
        <v>200999923.36918253</v>
      </c>
    </row>
    <row r="331" spans="2:15" ht="14" customHeight="1" x14ac:dyDescent="0.2">
      <c r="B331" s="171"/>
      <c r="C331" s="118">
        <v>207</v>
      </c>
      <c r="D331" s="261">
        <v>29792.38</v>
      </c>
      <c r="E331" s="261">
        <v>0.04</v>
      </c>
      <c r="F331" s="118">
        <v>0.27</v>
      </c>
      <c r="G331" s="118">
        <v>76990.63</v>
      </c>
      <c r="H331" s="118">
        <v>21049646.510000002</v>
      </c>
      <c r="I331" s="118">
        <v>43253.919999999998</v>
      </c>
      <c r="J331" s="118">
        <v>107886.7</v>
      </c>
      <c r="K331" s="118">
        <v>3114286.63</v>
      </c>
      <c r="L331" s="118">
        <v>5395519.2000000002</v>
      </c>
      <c r="M331" s="118">
        <v>0.34</v>
      </c>
      <c r="N331" s="118">
        <v>0.24</v>
      </c>
      <c r="O331" s="118">
        <v>412606673.16707474</v>
      </c>
    </row>
    <row r="332" spans="2:15" ht="14" customHeight="1" x14ac:dyDescent="0.2">
      <c r="B332" s="171"/>
      <c r="C332" s="118">
        <v>208</v>
      </c>
      <c r="D332" s="261">
        <v>39174.79</v>
      </c>
      <c r="E332" s="261">
        <v>0.02</v>
      </c>
      <c r="F332" s="118">
        <v>0.17</v>
      </c>
      <c r="G332" s="118">
        <v>51501.97</v>
      </c>
      <c r="H332" s="118">
        <v>27445320.370000001</v>
      </c>
      <c r="I332" s="118">
        <v>34920.870000000003</v>
      </c>
      <c r="J332" s="118">
        <v>94290.11</v>
      </c>
      <c r="K332" s="118">
        <v>1404664.97</v>
      </c>
      <c r="L332" s="118">
        <v>5395519.2000000002</v>
      </c>
      <c r="M332" s="118">
        <v>0.35</v>
      </c>
      <c r="N332" s="118">
        <v>0.38</v>
      </c>
      <c r="O332" s="118">
        <v>54001516.635103501</v>
      </c>
    </row>
    <row r="333" spans="2:15" ht="14" customHeight="1" x14ac:dyDescent="0.2">
      <c r="B333" s="171"/>
      <c r="C333" s="118">
        <v>209</v>
      </c>
      <c r="D333" s="261">
        <v>34739.1</v>
      </c>
      <c r="E333" s="261">
        <v>0.03</v>
      </c>
      <c r="F333" s="118">
        <v>0.28999999999999998</v>
      </c>
      <c r="G333" s="118">
        <v>61840.03</v>
      </c>
      <c r="H333" s="118">
        <v>17650214.199999999</v>
      </c>
      <c r="I333" s="118">
        <v>45209.49</v>
      </c>
      <c r="J333" s="118">
        <v>123054.49</v>
      </c>
      <c r="K333" s="118">
        <v>1830810.97</v>
      </c>
      <c r="L333" s="118">
        <v>5395519.2000000002</v>
      </c>
      <c r="M333" s="118">
        <v>0.38</v>
      </c>
      <c r="N333" s="118">
        <v>0.22</v>
      </c>
      <c r="O333" s="118">
        <v>416704156.29229462</v>
      </c>
    </row>
    <row r="334" spans="2:15" ht="14" customHeight="1" x14ac:dyDescent="0.2">
      <c r="B334" s="171"/>
      <c r="C334" s="118">
        <v>210</v>
      </c>
      <c r="D334" s="261">
        <v>27546.55</v>
      </c>
      <c r="E334" s="261">
        <v>0.03</v>
      </c>
      <c r="F334" s="118">
        <v>0.19</v>
      </c>
      <c r="G334" s="118">
        <v>87612.62</v>
      </c>
      <c r="H334" s="118">
        <v>17764454.43</v>
      </c>
      <c r="I334" s="118">
        <v>62583.17</v>
      </c>
      <c r="J334" s="118">
        <v>80990.97</v>
      </c>
      <c r="K334" s="118">
        <v>2063706.55</v>
      </c>
      <c r="L334" s="118">
        <v>5395519.2000000002</v>
      </c>
      <c r="M334" s="118">
        <v>0.43</v>
      </c>
      <c r="N334" s="118">
        <v>0.27</v>
      </c>
      <c r="O334" s="118">
        <v>189390174.54976019</v>
      </c>
    </row>
    <row r="335" spans="2:15" ht="14" customHeight="1" x14ac:dyDescent="0.2">
      <c r="B335" s="171"/>
      <c r="C335" s="118">
        <v>211</v>
      </c>
      <c r="D335" s="261">
        <v>18040.54</v>
      </c>
      <c r="E335" s="261">
        <v>0.04</v>
      </c>
      <c r="F335" s="118">
        <v>0.22</v>
      </c>
      <c r="G335" s="118">
        <v>79122.899999999994</v>
      </c>
      <c r="H335" s="118">
        <v>18989488.420000002</v>
      </c>
      <c r="I335" s="118">
        <v>60163.68</v>
      </c>
      <c r="J335" s="118">
        <v>115046.63</v>
      </c>
      <c r="K335" s="118">
        <v>1966987.8</v>
      </c>
      <c r="L335" s="118">
        <v>5395519.2000000002</v>
      </c>
      <c r="M335" s="118">
        <v>0.46</v>
      </c>
      <c r="N335" s="118">
        <v>0.34</v>
      </c>
      <c r="O335" s="118">
        <v>72769147.258345678</v>
      </c>
    </row>
    <row r="336" spans="2:15" ht="14" customHeight="1" x14ac:dyDescent="0.2">
      <c r="B336" s="171"/>
      <c r="C336" s="118">
        <v>212</v>
      </c>
      <c r="D336" s="261">
        <v>22549.87</v>
      </c>
      <c r="E336" s="261">
        <v>0.03</v>
      </c>
      <c r="F336" s="118">
        <v>0.14000000000000001</v>
      </c>
      <c r="G336" s="118">
        <v>73670.5</v>
      </c>
      <c r="H336" s="118">
        <v>12786855.41</v>
      </c>
      <c r="I336" s="118">
        <v>43399.519999999997</v>
      </c>
      <c r="J336" s="118">
        <v>63476.4</v>
      </c>
      <c r="K336" s="118">
        <v>1716262.58</v>
      </c>
      <c r="L336" s="118">
        <v>5395519.2000000002</v>
      </c>
      <c r="M336" s="118">
        <v>0.57999999999999996</v>
      </c>
      <c r="N336" s="118">
        <v>0.26</v>
      </c>
      <c r="O336" s="118">
        <v>68504465.998412177</v>
      </c>
    </row>
    <row r="337" spans="2:15" ht="14" customHeight="1" x14ac:dyDescent="0.2">
      <c r="B337" s="171"/>
      <c r="C337" s="118">
        <v>213</v>
      </c>
      <c r="D337" s="261">
        <v>33742.46</v>
      </c>
      <c r="E337" s="261">
        <v>0.04</v>
      </c>
      <c r="F337" s="118">
        <v>0.14000000000000001</v>
      </c>
      <c r="G337" s="118">
        <v>47964.97</v>
      </c>
      <c r="H337" s="118">
        <v>18362477.829999998</v>
      </c>
      <c r="I337" s="118">
        <v>67497.31</v>
      </c>
      <c r="J337" s="118">
        <v>86902.53</v>
      </c>
      <c r="K337" s="118">
        <v>2705182.32</v>
      </c>
      <c r="L337" s="118">
        <v>5395519.2000000002</v>
      </c>
      <c r="M337" s="118">
        <v>0.4</v>
      </c>
      <c r="N337" s="118">
        <v>0.24</v>
      </c>
      <c r="O337" s="118">
        <v>123577467.13277304</v>
      </c>
    </row>
    <row r="338" spans="2:15" ht="14" customHeight="1" x14ac:dyDescent="0.2">
      <c r="B338" s="171"/>
      <c r="C338" s="118">
        <v>214</v>
      </c>
      <c r="D338" s="261">
        <v>39232.82</v>
      </c>
      <c r="E338" s="261">
        <v>0.03</v>
      </c>
      <c r="F338" s="118">
        <v>0.22</v>
      </c>
      <c r="G338" s="118">
        <v>43456.04</v>
      </c>
      <c r="H338" s="118">
        <v>24361749.879999999</v>
      </c>
      <c r="I338" s="118">
        <v>54349.31</v>
      </c>
      <c r="J338" s="118">
        <v>137692.09</v>
      </c>
      <c r="K338" s="118">
        <v>1792024.28</v>
      </c>
      <c r="L338" s="118">
        <v>5395519.2000000002</v>
      </c>
      <c r="M338" s="118">
        <v>0.49</v>
      </c>
      <c r="N338" s="118">
        <v>0.28999999999999998</v>
      </c>
      <c r="O338" s="118">
        <v>107653219.72724493</v>
      </c>
    </row>
    <row r="339" spans="2:15" ht="14" customHeight="1" x14ac:dyDescent="0.2">
      <c r="B339" s="171"/>
      <c r="C339" s="118">
        <v>215</v>
      </c>
      <c r="D339" s="261">
        <v>25754.26</v>
      </c>
      <c r="E339" s="261">
        <v>0.03</v>
      </c>
      <c r="F339" s="118">
        <v>0.11</v>
      </c>
      <c r="G339" s="118">
        <v>60768.23</v>
      </c>
      <c r="H339" s="118">
        <v>21764672.699999999</v>
      </c>
      <c r="I339" s="118">
        <v>56554.57</v>
      </c>
      <c r="J339" s="118">
        <v>93056.47</v>
      </c>
      <c r="K339" s="118">
        <v>2682821.77</v>
      </c>
      <c r="L339" s="118">
        <v>5395519.2000000002</v>
      </c>
      <c r="M339" s="118">
        <v>0.44</v>
      </c>
      <c r="N339" s="118">
        <v>0.21</v>
      </c>
      <c r="O339" s="118">
        <v>91867538.287105039</v>
      </c>
    </row>
    <row r="340" spans="2:15" ht="14" customHeight="1" x14ac:dyDescent="0.2">
      <c r="B340" s="171"/>
      <c r="C340" s="118">
        <v>216</v>
      </c>
      <c r="D340" s="261">
        <v>34660</v>
      </c>
      <c r="E340" s="261">
        <v>0.04</v>
      </c>
      <c r="F340" s="118">
        <v>0.24</v>
      </c>
      <c r="G340" s="118">
        <v>55621.52</v>
      </c>
      <c r="H340" s="118">
        <v>15948577.539999999</v>
      </c>
      <c r="I340" s="118">
        <v>48706.8</v>
      </c>
      <c r="J340" s="118">
        <v>133451.12</v>
      </c>
      <c r="K340" s="118">
        <v>2867147.41</v>
      </c>
      <c r="L340" s="118">
        <v>5395519.2000000002</v>
      </c>
      <c r="M340" s="118">
        <v>0.56000000000000005</v>
      </c>
      <c r="N340" s="118">
        <v>0.34</v>
      </c>
      <c r="O340" s="118">
        <v>94298901.861219093</v>
      </c>
    </row>
    <row r="341" spans="2:15" ht="14" customHeight="1" x14ac:dyDescent="0.2">
      <c r="B341" s="171"/>
      <c r="C341" s="118">
        <v>217</v>
      </c>
      <c r="D341" s="261">
        <v>28891.11</v>
      </c>
      <c r="E341" s="261">
        <v>0.02</v>
      </c>
      <c r="F341" s="118">
        <v>0.26</v>
      </c>
      <c r="G341" s="118">
        <v>72937.52</v>
      </c>
      <c r="H341" s="118">
        <v>11294126.18</v>
      </c>
      <c r="I341" s="118">
        <v>60117.77</v>
      </c>
      <c r="J341" s="118">
        <v>95525.39</v>
      </c>
      <c r="K341" s="118">
        <v>2645115.7799999998</v>
      </c>
      <c r="L341" s="118">
        <v>5395519.2000000002</v>
      </c>
      <c r="M341" s="118">
        <v>0.33</v>
      </c>
      <c r="N341" s="118">
        <v>0.28000000000000003</v>
      </c>
      <c r="O341" s="118">
        <v>240020389.05424839</v>
      </c>
    </row>
    <row r="342" spans="2:15" ht="14" customHeight="1" x14ac:dyDescent="0.2">
      <c r="B342" s="171"/>
      <c r="C342" s="118">
        <v>218</v>
      </c>
      <c r="D342" s="261">
        <v>17351.330000000002</v>
      </c>
      <c r="E342" s="261">
        <v>0.03</v>
      </c>
      <c r="F342" s="118">
        <v>0.19</v>
      </c>
      <c r="G342" s="118">
        <v>73446.52</v>
      </c>
      <c r="H342" s="118">
        <v>18347953.989999998</v>
      </c>
      <c r="I342" s="118">
        <v>46622.85</v>
      </c>
      <c r="J342" s="118">
        <v>71724.479999999996</v>
      </c>
      <c r="K342" s="118">
        <v>2651616.96</v>
      </c>
      <c r="L342" s="118">
        <v>5395519.2000000002</v>
      </c>
      <c r="M342" s="118">
        <v>0.46</v>
      </c>
      <c r="N342" s="118">
        <v>0.25</v>
      </c>
      <c r="O342" s="118">
        <v>98623527.390604898</v>
      </c>
    </row>
    <row r="343" spans="2:15" ht="14" customHeight="1" x14ac:dyDescent="0.2">
      <c r="B343" s="171"/>
      <c r="C343" s="118">
        <v>219</v>
      </c>
      <c r="D343" s="261">
        <v>10699.51</v>
      </c>
      <c r="E343" s="261">
        <v>0.03</v>
      </c>
      <c r="F343" s="118">
        <v>0.17</v>
      </c>
      <c r="G343" s="118">
        <v>62474.61</v>
      </c>
      <c r="H343" s="118">
        <v>20971667.219999999</v>
      </c>
      <c r="I343" s="118">
        <v>52185.1</v>
      </c>
      <c r="J343" s="118">
        <v>94925.92</v>
      </c>
      <c r="K343" s="118">
        <v>2463814.02</v>
      </c>
      <c r="L343" s="118">
        <v>5395519.2000000002</v>
      </c>
      <c r="M343" s="118">
        <v>0.56000000000000005</v>
      </c>
      <c r="N343" s="118">
        <v>0.37</v>
      </c>
      <c r="O343" s="118">
        <v>-2294628.7190736895</v>
      </c>
    </row>
    <row r="344" spans="2:15" ht="14" customHeight="1" x14ac:dyDescent="0.2">
      <c r="B344" s="171"/>
      <c r="C344" s="118">
        <v>220</v>
      </c>
      <c r="D344" s="261">
        <v>35776.6</v>
      </c>
      <c r="E344" s="261">
        <v>0.02</v>
      </c>
      <c r="F344" s="118">
        <v>0.2</v>
      </c>
      <c r="G344" s="118">
        <v>65360.04</v>
      </c>
      <c r="H344" s="118">
        <v>18819441.920000002</v>
      </c>
      <c r="I344" s="118">
        <v>51076.36</v>
      </c>
      <c r="J344" s="118">
        <v>89170.76</v>
      </c>
      <c r="K344" s="118">
        <v>1453841.8</v>
      </c>
      <c r="L344" s="118">
        <v>5395519.2000000002</v>
      </c>
      <c r="M344" s="118">
        <v>0.54</v>
      </c>
      <c r="N344" s="118">
        <v>0.28999999999999998</v>
      </c>
      <c r="O344" s="118">
        <v>118496350.76386352</v>
      </c>
    </row>
    <row r="345" spans="2:15" ht="14" customHeight="1" x14ac:dyDescent="0.2">
      <c r="B345" s="171"/>
      <c r="C345" s="118">
        <v>221</v>
      </c>
      <c r="D345" s="261">
        <v>18269.580000000002</v>
      </c>
      <c r="E345" s="261">
        <v>0.03</v>
      </c>
      <c r="F345" s="118">
        <v>0.16</v>
      </c>
      <c r="G345" s="118">
        <v>60278.89</v>
      </c>
      <c r="H345" s="118">
        <v>15851664.939999999</v>
      </c>
      <c r="I345" s="118">
        <v>50407.94</v>
      </c>
      <c r="J345" s="118">
        <v>100534.79</v>
      </c>
      <c r="K345" s="118">
        <v>2349596.9300000002</v>
      </c>
      <c r="L345" s="118">
        <v>5395519.2000000002</v>
      </c>
      <c r="M345" s="118">
        <v>0.36</v>
      </c>
      <c r="N345" s="118">
        <v>0.24</v>
      </c>
      <c r="O345" s="118">
        <v>91955558.654484808</v>
      </c>
    </row>
    <row r="346" spans="2:15" ht="14" customHeight="1" x14ac:dyDescent="0.2">
      <c r="B346" s="171"/>
      <c r="C346" s="118">
        <v>222</v>
      </c>
      <c r="D346" s="261">
        <v>19671.12</v>
      </c>
      <c r="E346" s="261">
        <v>0.02</v>
      </c>
      <c r="F346" s="118">
        <v>0.21</v>
      </c>
      <c r="G346" s="118">
        <v>41541.35</v>
      </c>
      <c r="H346" s="118">
        <v>17670998.219999999</v>
      </c>
      <c r="I346" s="118">
        <v>61456.41</v>
      </c>
      <c r="J346" s="118">
        <v>118758.54</v>
      </c>
      <c r="K346" s="118">
        <v>1793684.97</v>
      </c>
      <c r="L346" s="118">
        <v>5395519.2000000002</v>
      </c>
      <c r="M346" s="118">
        <v>0.44</v>
      </c>
      <c r="N346" s="118">
        <v>0.28999999999999998</v>
      </c>
      <c r="O346" s="118">
        <v>41940631.639651425</v>
      </c>
    </row>
    <row r="347" spans="2:15" ht="14" customHeight="1" x14ac:dyDescent="0.2">
      <c r="B347" s="171"/>
      <c r="C347" s="118">
        <v>223</v>
      </c>
      <c r="D347" s="261">
        <v>31714.09</v>
      </c>
      <c r="E347" s="261">
        <v>0.04</v>
      </c>
      <c r="F347" s="118">
        <v>0.17</v>
      </c>
      <c r="G347" s="118">
        <v>75705.649999999994</v>
      </c>
      <c r="H347" s="118">
        <v>21194421.800000001</v>
      </c>
      <c r="I347" s="118">
        <v>30977.24</v>
      </c>
      <c r="J347" s="118">
        <v>136005.76999999999</v>
      </c>
      <c r="K347" s="118">
        <v>2911867.46</v>
      </c>
      <c r="L347" s="118">
        <v>5395519.2000000002</v>
      </c>
      <c r="M347" s="118">
        <v>0.53</v>
      </c>
      <c r="N347" s="118">
        <v>0.28999999999999998</v>
      </c>
      <c r="O347" s="118">
        <v>122131175.27501549</v>
      </c>
    </row>
    <row r="348" spans="2:15" ht="14" customHeight="1" x14ac:dyDescent="0.2">
      <c r="B348" s="171"/>
      <c r="C348" s="118">
        <v>224</v>
      </c>
      <c r="D348" s="261">
        <v>27810.36</v>
      </c>
      <c r="E348" s="261">
        <v>0.04</v>
      </c>
      <c r="F348" s="118">
        <v>0.21</v>
      </c>
      <c r="G348" s="118">
        <v>82285.899999999994</v>
      </c>
      <c r="H348" s="118">
        <v>17161975.579999998</v>
      </c>
      <c r="I348" s="118">
        <v>49931.63</v>
      </c>
      <c r="J348" s="118">
        <v>135529.69</v>
      </c>
      <c r="K348" s="118">
        <v>3288035.82</v>
      </c>
      <c r="L348" s="118">
        <v>5395519.2000000002</v>
      </c>
      <c r="M348" s="118">
        <v>0.51</v>
      </c>
      <c r="N348" s="118">
        <v>0.38</v>
      </c>
      <c r="O348" s="118">
        <v>82780080.863428459</v>
      </c>
    </row>
    <row r="349" spans="2:15" ht="14" customHeight="1" x14ac:dyDescent="0.2">
      <c r="B349" s="171"/>
      <c r="C349" s="118">
        <v>225</v>
      </c>
      <c r="D349" s="261">
        <v>15205.96</v>
      </c>
      <c r="E349" s="261">
        <v>0.05</v>
      </c>
      <c r="F349" s="118">
        <v>0.24</v>
      </c>
      <c r="G349" s="118">
        <v>28133.58</v>
      </c>
      <c r="H349" s="118">
        <v>13527627.5</v>
      </c>
      <c r="I349" s="118">
        <v>63605.29</v>
      </c>
      <c r="J349" s="118">
        <v>101681.2</v>
      </c>
      <c r="K349" s="118">
        <v>2550630.1800000002</v>
      </c>
      <c r="L349" s="118">
        <v>5395519.2000000002</v>
      </c>
      <c r="M349" s="118">
        <v>0.51</v>
      </c>
      <c r="N349" s="118">
        <v>0.28000000000000003</v>
      </c>
      <c r="O349" s="118">
        <v>27729749.082648575</v>
      </c>
    </row>
    <row r="350" spans="2:15" ht="14" customHeight="1" x14ac:dyDescent="0.2">
      <c r="B350" s="171"/>
      <c r="C350" s="118">
        <v>226</v>
      </c>
      <c r="D350" s="261">
        <v>14629.61</v>
      </c>
      <c r="E350" s="261">
        <v>0.03</v>
      </c>
      <c r="F350" s="118">
        <v>0.24</v>
      </c>
      <c r="G350" s="118">
        <v>66384.899999999994</v>
      </c>
      <c r="H350" s="118">
        <v>19775017.539999999</v>
      </c>
      <c r="I350" s="118">
        <v>46869.73</v>
      </c>
      <c r="J350" s="118">
        <v>108312.04</v>
      </c>
      <c r="K350" s="118">
        <v>1965295.68</v>
      </c>
      <c r="L350" s="118">
        <v>5395519.2000000002</v>
      </c>
      <c r="M350" s="118">
        <v>0.43</v>
      </c>
      <c r="N350" s="118">
        <v>0.3</v>
      </c>
      <c r="O350" s="118">
        <v>65258180.071912661</v>
      </c>
    </row>
    <row r="351" spans="2:15" ht="14" customHeight="1" x14ac:dyDescent="0.2">
      <c r="B351" s="171"/>
      <c r="C351" s="118">
        <v>227</v>
      </c>
      <c r="D351" s="261">
        <v>30556.55</v>
      </c>
      <c r="E351" s="261">
        <v>0.04</v>
      </c>
      <c r="F351" s="118">
        <v>0.23</v>
      </c>
      <c r="G351" s="118">
        <v>77858.399999999994</v>
      </c>
      <c r="H351" s="118">
        <v>24205524.890000001</v>
      </c>
      <c r="I351" s="118">
        <v>28410.91</v>
      </c>
      <c r="J351" s="118">
        <v>77120.100000000006</v>
      </c>
      <c r="K351" s="118">
        <v>2990056</v>
      </c>
      <c r="L351" s="118">
        <v>5395519.2000000002</v>
      </c>
      <c r="M351" s="118">
        <v>0.49</v>
      </c>
      <c r="N351" s="118">
        <v>0.22</v>
      </c>
      <c r="O351" s="118">
        <v>315878473.9359498</v>
      </c>
    </row>
    <row r="352" spans="2:15" ht="14" customHeight="1" x14ac:dyDescent="0.2">
      <c r="B352" s="171"/>
      <c r="C352" s="118">
        <v>228</v>
      </c>
      <c r="D352" s="261">
        <v>21848.01</v>
      </c>
      <c r="E352" s="261">
        <v>0.03</v>
      </c>
      <c r="F352" s="118">
        <v>0.25</v>
      </c>
      <c r="G352" s="118">
        <v>53864.05</v>
      </c>
      <c r="H352" s="118">
        <v>16347302.119999999</v>
      </c>
      <c r="I352" s="118">
        <v>45143.76</v>
      </c>
      <c r="J352" s="118">
        <v>118629.44</v>
      </c>
      <c r="K352" s="118">
        <v>2849272.05</v>
      </c>
      <c r="L352" s="118">
        <v>5395519.2000000002</v>
      </c>
      <c r="M352" s="118">
        <v>0.37</v>
      </c>
      <c r="N352" s="118">
        <v>0.26</v>
      </c>
      <c r="O352" s="118">
        <v>139487054.57508308</v>
      </c>
    </row>
    <row r="353" spans="2:15" ht="14" customHeight="1" x14ac:dyDescent="0.2">
      <c r="B353" s="171"/>
      <c r="C353" s="118">
        <v>229</v>
      </c>
      <c r="D353" s="261">
        <v>28557.69</v>
      </c>
      <c r="E353" s="261">
        <v>0.03</v>
      </c>
      <c r="F353" s="118">
        <v>0.24</v>
      </c>
      <c r="G353" s="118">
        <v>91478.720000000001</v>
      </c>
      <c r="H353" s="118">
        <v>13615589.939999999</v>
      </c>
      <c r="I353" s="118">
        <v>51836.17</v>
      </c>
      <c r="J353" s="118">
        <v>83057.350000000006</v>
      </c>
      <c r="K353" s="118">
        <v>2656074.4500000002</v>
      </c>
      <c r="L353" s="118">
        <v>5395519.2000000002</v>
      </c>
      <c r="M353" s="118">
        <v>0.35</v>
      </c>
      <c r="N353" s="118">
        <v>0.25</v>
      </c>
      <c r="O353" s="118">
        <v>357846821.29108137</v>
      </c>
    </row>
    <row r="354" spans="2:15" ht="14" customHeight="1" x14ac:dyDescent="0.2">
      <c r="B354" s="171"/>
      <c r="C354" s="118">
        <v>230</v>
      </c>
      <c r="D354" s="261">
        <v>15801.99</v>
      </c>
      <c r="E354" s="261">
        <v>0.05</v>
      </c>
      <c r="F354" s="118">
        <v>0.14000000000000001</v>
      </c>
      <c r="G354" s="118">
        <v>71168.509999999995</v>
      </c>
      <c r="H354" s="118">
        <v>20864219.5</v>
      </c>
      <c r="I354" s="118">
        <v>30879.040000000001</v>
      </c>
      <c r="J354" s="118">
        <v>91191.59</v>
      </c>
      <c r="K354" s="118">
        <v>2379228.21</v>
      </c>
      <c r="L354" s="118">
        <v>5395519.2000000002</v>
      </c>
      <c r="M354" s="118">
        <v>0.48</v>
      </c>
      <c r="N354" s="118">
        <v>0.33</v>
      </c>
      <c r="O354" s="118">
        <v>28883877.729313366</v>
      </c>
    </row>
    <row r="355" spans="2:15" ht="14" customHeight="1" x14ac:dyDescent="0.2">
      <c r="B355" s="171"/>
      <c r="C355" s="118">
        <v>231</v>
      </c>
      <c r="D355" s="261">
        <v>11377.82</v>
      </c>
      <c r="E355" s="261">
        <v>0.03</v>
      </c>
      <c r="F355" s="118">
        <v>0.21</v>
      </c>
      <c r="G355" s="118">
        <v>48479.25</v>
      </c>
      <c r="H355" s="118">
        <v>18747382.98</v>
      </c>
      <c r="I355" s="118">
        <v>68433.899999999994</v>
      </c>
      <c r="J355" s="118">
        <v>131209.59</v>
      </c>
      <c r="K355" s="118">
        <v>3161478.2</v>
      </c>
      <c r="L355" s="118">
        <v>5395519.2000000002</v>
      </c>
      <c r="M355" s="118">
        <v>0.54</v>
      </c>
      <c r="N355" s="118">
        <v>0.26</v>
      </c>
      <c r="O355" s="118">
        <v>23227706.690575749</v>
      </c>
    </row>
    <row r="356" spans="2:15" ht="14" customHeight="1" x14ac:dyDescent="0.2">
      <c r="B356" s="171"/>
      <c r="C356" s="118">
        <v>232</v>
      </c>
      <c r="D356" s="261">
        <v>16344.91</v>
      </c>
      <c r="E356" s="261">
        <v>0.03</v>
      </c>
      <c r="F356" s="118">
        <v>0.23</v>
      </c>
      <c r="G356" s="118">
        <v>97121.37</v>
      </c>
      <c r="H356" s="118">
        <v>11398732.5</v>
      </c>
      <c r="I356" s="118">
        <v>35690.89</v>
      </c>
      <c r="J356" s="118">
        <v>94126.56</v>
      </c>
      <c r="K356" s="118">
        <v>3482486.2</v>
      </c>
      <c r="L356" s="118">
        <v>5395519.2000000002</v>
      </c>
      <c r="M356" s="118">
        <v>0.53</v>
      </c>
      <c r="N356" s="118">
        <v>0.28999999999999998</v>
      </c>
      <c r="O356" s="118">
        <v>106026462.70631345</v>
      </c>
    </row>
    <row r="357" spans="2:15" ht="14" customHeight="1" x14ac:dyDescent="0.2">
      <c r="B357" s="171"/>
      <c r="C357" s="118">
        <v>233</v>
      </c>
      <c r="D357" s="261">
        <v>25188.18</v>
      </c>
      <c r="E357" s="261">
        <v>0.05</v>
      </c>
      <c r="F357" s="118">
        <v>0.27</v>
      </c>
      <c r="G357" s="118">
        <v>92940.41</v>
      </c>
      <c r="H357" s="118">
        <v>17112542.030000001</v>
      </c>
      <c r="I357" s="118">
        <v>42793.93</v>
      </c>
      <c r="J357" s="118">
        <v>88382.27</v>
      </c>
      <c r="K357" s="118">
        <v>2743046.47</v>
      </c>
      <c r="L357" s="118">
        <v>5395519.2000000002</v>
      </c>
      <c r="M357" s="118">
        <v>0.48</v>
      </c>
      <c r="N357" s="118">
        <v>0.33</v>
      </c>
      <c r="O357" s="118">
        <v>190773476.75866497</v>
      </c>
    </row>
    <row r="358" spans="2:15" ht="14" customHeight="1" x14ac:dyDescent="0.2">
      <c r="B358" s="171"/>
      <c r="C358" s="118">
        <v>234</v>
      </c>
      <c r="D358" s="261">
        <v>32342.13</v>
      </c>
      <c r="E358" s="261">
        <v>0.04</v>
      </c>
      <c r="F358" s="118">
        <v>0.2</v>
      </c>
      <c r="G358" s="118">
        <v>74040.149999999994</v>
      </c>
      <c r="H358" s="118">
        <v>12103036.23</v>
      </c>
      <c r="I358" s="118">
        <v>49866.02</v>
      </c>
      <c r="J358" s="118">
        <v>127431.19</v>
      </c>
      <c r="K358" s="118">
        <v>2449908.5299999998</v>
      </c>
      <c r="L358" s="118">
        <v>5395519.2000000002</v>
      </c>
      <c r="M358" s="118">
        <v>0.38</v>
      </c>
      <c r="N358" s="118">
        <v>0.25</v>
      </c>
      <c r="O358" s="118">
        <v>281100697.84001565</v>
      </c>
    </row>
    <row r="359" spans="2:15" ht="14" customHeight="1" x14ac:dyDescent="0.2">
      <c r="B359" s="171"/>
      <c r="C359" s="118">
        <v>235</v>
      </c>
      <c r="D359" s="261">
        <v>36972.239999999998</v>
      </c>
      <c r="E359" s="261">
        <v>0.04</v>
      </c>
      <c r="F359" s="118">
        <v>0.16</v>
      </c>
      <c r="G359" s="118">
        <v>47948.56</v>
      </c>
      <c r="H359" s="118">
        <v>22256733.059999999</v>
      </c>
      <c r="I359" s="118">
        <v>35313.879999999997</v>
      </c>
      <c r="J359" s="118">
        <v>108684.82</v>
      </c>
      <c r="K359" s="118">
        <v>3398291.77</v>
      </c>
      <c r="L359" s="118">
        <v>5395519.2000000002</v>
      </c>
      <c r="M359" s="118">
        <v>0.43</v>
      </c>
      <c r="N359" s="118">
        <v>0.27</v>
      </c>
      <c r="O359" s="118">
        <v>115135059.80369072</v>
      </c>
    </row>
    <row r="360" spans="2:15" ht="14" customHeight="1" x14ac:dyDescent="0.2">
      <c r="B360" s="171"/>
      <c r="C360" s="118">
        <v>236</v>
      </c>
      <c r="D360" s="261">
        <v>26317.72</v>
      </c>
      <c r="E360" s="261">
        <v>0.02</v>
      </c>
      <c r="F360" s="118">
        <v>0.2</v>
      </c>
      <c r="G360" s="118">
        <v>52018</v>
      </c>
      <c r="H360" s="118">
        <v>21381324.449999999</v>
      </c>
      <c r="I360" s="118">
        <v>60067.44</v>
      </c>
      <c r="J360" s="118">
        <v>89888.78</v>
      </c>
      <c r="K360" s="118">
        <v>1637963.07</v>
      </c>
      <c r="L360" s="118">
        <v>5395519.2000000002</v>
      </c>
      <c r="M360" s="118">
        <v>0.37</v>
      </c>
      <c r="N360" s="118">
        <v>0.31</v>
      </c>
      <c r="O360" s="118">
        <v>74728995.69692792</v>
      </c>
    </row>
    <row r="361" spans="2:15" ht="14" customHeight="1" x14ac:dyDescent="0.2">
      <c r="B361" s="171"/>
      <c r="C361" s="118">
        <v>237</v>
      </c>
      <c r="D361" s="261">
        <v>37589.32</v>
      </c>
      <c r="E361" s="261">
        <v>0.02</v>
      </c>
      <c r="F361" s="118">
        <v>0.26</v>
      </c>
      <c r="G361" s="118">
        <v>66334.44</v>
      </c>
      <c r="H361" s="118">
        <v>20440393.260000002</v>
      </c>
      <c r="I361" s="118">
        <v>67965.16</v>
      </c>
      <c r="J361" s="118">
        <v>117839.7</v>
      </c>
      <c r="K361" s="118">
        <v>2000700.67</v>
      </c>
      <c r="L361" s="118">
        <v>5395519.2000000002</v>
      </c>
      <c r="M361" s="118">
        <v>0.52</v>
      </c>
      <c r="N361" s="118">
        <v>0.31</v>
      </c>
      <c r="O361" s="118">
        <v>154735817.62607062</v>
      </c>
    </row>
    <row r="362" spans="2:15" ht="14" customHeight="1" x14ac:dyDescent="0.2">
      <c r="B362" s="171"/>
      <c r="C362" s="118">
        <v>238</v>
      </c>
      <c r="D362" s="261">
        <v>29610.03</v>
      </c>
      <c r="E362" s="261">
        <v>0.04</v>
      </c>
      <c r="F362" s="118">
        <v>0.19</v>
      </c>
      <c r="G362" s="118">
        <v>74970.27</v>
      </c>
      <c r="H362" s="118">
        <v>21450088.100000001</v>
      </c>
      <c r="I362" s="118">
        <v>63955.79</v>
      </c>
      <c r="J362" s="118">
        <v>88595.04</v>
      </c>
      <c r="K362" s="118">
        <v>1974940.46</v>
      </c>
      <c r="L362" s="118">
        <v>5395519.2000000002</v>
      </c>
      <c r="M362" s="118">
        <v>0.48</v>
      </c>
      <c r="N362" s="118">
        <v>0.33</v>
      </c>
      <c r="O362" s="118">
        <v>105829363.91179383</v>
      </c>
    </row>
    <row r="363" spans="2:15" ht="14" customHeight="1" x14ac:dyDescent="0.2">
      <c r="B363" s="171"/>
      <c r="C363" s="118">
        <v>239</v>
      </c>
      <c r="D363" s="261">
        <v>26418.65</v>
      </c>
      <c r="E363" s="261">
        <v>0.04</v>
      </c>
      <c r="F363" s="118">
        <v>0.22</v>
      </c>
      <c r="G363" s="118">
        <v>60265.13</v>
      </c>
      <c r="H363" s="118">
        <v>14904348.560000001</v>
      </c>
      <c r="I363" s="118">
        <v>49219.49</v>
      </c>
      <c r="J363" s="118">
        <v>78095.25</v>
      </c>
      <c r="K363" s="118">
        <v>2523502.89</v>
      </c>
      <c r="L363" s="118">
        <v>5395519.2000000002</v>
      </c>
      <c r="M363" s="118">
        <v>0.54</v>
      </c>
      <c r="N363" s="118">
        <v>0.34</v>
      </c>
      <c r="O363" s="118">
        <v>71998479.20046784</v>
      </c>
    </row>
    <row r="364" spans="2:15" ht="14" customHeight="1" x14ac:dyDescent="0.2">
      <c r="B364" s="171"/>
      <c r="C364" s="118">
        <v>240</v>
      </c>
      <c r="D364" s="261">
        <v>18049.04</v>
      </c>
      <c r="E364" s="261">
        <v>0.02</v>
      </c>
      <c r="F364" s="118">
        <v>0.18</v>
      </c>
      <c r="G364" s="118">
        <v>65221.56</v>
      </c>
      <c r="H364" s="118">
        <v>17656483.07</v>
      </c>
      <c r="I364" s="118">
        <v>37872.6</v>
      </c>
      <c r="J364" s="118">
        <v>107403.61</v>
      </c>
      <c r="K364" s="118">
        <v>2984713.82</v>
      </c>
      <c r="L364" s="118">
        <v>5395519.2000000002</v>
      </c>
      <c r="M364" s="118">
        <v>0.45</v>
      </c>
      <c r="N364" s="118">
        <v>0.27</v>
      </c>
      <c r="O364" s="118">
        <v>65222325.02543252</v>
      </c>
    </row>
    <row r="365" spans="2:15" ht="14" customHeight="1" x14ac:dyDescent="0.2">
      <c r="B365" s="171"/>
      <c r="C365" s="118">
        <v>241</v>
      </c>
      <c r="D365" s="261">
        <v>9055.6200000000008</v>
      </c>
      <c r="E365" s="261">
        <v>0.04</v>
      </c>
      <c r="F365" s="118">
        <v>0.23</v>
      </c>
      <c r="G365" s="118">
        <v>41160.379999999997</v>
      </c>
      <c r="H365" s="118">
        <v>26280677.789999999</v>
      </c>
      <c r="I365" s="118">
        <v>48130.05</v>
      </c>
      <c r="J365" s="118">
        <v>135205.47</v>
      </c>
      <c r="K365" s="118">
        <v>1893295.36</v>
      </c>
      <c r="L365" s="118">
        <v>5395519.2000000002</v>
      </c>
      <c r="M365" s="118">
        <v>0.38</v>
      </c>
      <c r="N365" s="118">
        <v>0.32</v>
      </c>
      <c r="O365" s="118">
        <v>4487499.154246578</v>
      </c>
    </row>
    <row r="366" spans="2:15" ht="14" customHeight="1" x14ac:dyDescent="0.2">
      <c r="B366" s="171"/>
      <c r="C366" s="118">
        <v>242</v>
      </c>
      <c r="D366" s="261">
        <v>33987.449999999997</v>
      </c>
      <c r="E366" s="261">
        <v>0.02</v>
      </c>
      <c r="F366" s="118">
        <v>0.23</v>
      </c>
      <c r="G366" s="118">
        <v>55856.73</v>
      </c>
      <c r="H366" s="118">
        <v>25440197.809999999</v>
      </c>
      <c r="I366" s="118">
        <v>52237.760000000002</v>
      </c>
      <c r="J366" s="118">
        <v>78721.89</v>
      </c>
      <c r="K366" s="118">
        <v>2212067.0299999998</v>
      </c>
      <c r="L366" s="118">
        <v>5395519.2000000002</v>
      </c>
      <c r="M366" s="118">
        <v>0.43</v>
      </c>
      <c r="N366" s="118">
        <v>0.3</v>
      </c>
      <c r="O366" s="118">
        <v>123423069.50983293</v>
      </c>
    </row>
    <row r="367" spans="2:15" ht="14" customHeight="1" x14ac:dyDescent="0.2">
      <c r="B367" s="171"/>
      <c r="C367" s="118">
        <v>243</v>
      </c>
      <c r="D367" s="261">
        <v>24644.81</v>
      </c>
      <c r="E367" s="261">
        <v>0.03</v>
      </c>
      <c r="F367" s="118">
        <v>0.17</v>
      </c>
      <c r="G367" s="118">
        <v>79469.36</v>
      </c>
      <c r="H367" s="118">
        <v>18878820.09</v>
      </c>
      <c r="I367" s="118">
        <v>56397.93</v>
      </c>
      <c r="J367" s="118">
        <v>102252.63</v>
      </c>
      <c r="K367" s="118">
        <v>2359811.2999999998</v>
      </c>
      <c r="L367" s="118">
        <v>5395519.2000000002</v>
      </c>
      <c r="M367" s="118">
        <v>0.4</v>
      </c>
      <c r="N367" s="118">
        <v>0.28999999999999998</v>
      </c>
      <c r="O367" s="118">
        <v>118888431.07616079</v>
      </c>
    </row>
    <row r="368" spans="2:15" ht="14" customHeight="1" x14ac:dyDescent="0.2">
      <c r="B368" s="171"/>
      <c r="C368" s="118">
        <v>244</v>
      </c>
      <c r="D368" s="261">
        <v>18519.759999999998</v>
      </c>
      <c r="E368" s="261">
        <v>0.03</v>
      </c>
      <c r="F368" s="118">
        <v>0.14000000000000001</v>
      </c>
      <c r="G368" s="118">
        <v>51110.74</v>
      </c>
      <c r="H368" s="118">
        <v>22051320.140000001</v>
      </c>
      <c r="I368" s="118">
        <v>56360.54</v>
      </c>
      <c r="J368" s="118">
        <v>95342.28</v>
      </c>
      <c r="K368" s="118">
        <v>2249781.8199999998</v>
      </c>
      <c r="L368" s="118">
        <v>5395519.2000000002</v>
      </c>
      <c r="M368" s="118">
        <v>0.34</v>
      </c>
      <c r="N368" s="118">
        <v>0.2</v>
      </c>
      <c r="O368" s="118">
        <v>88857607.696439877</v>
      </c>
    </row>
    <row r="369" spans="2:15" ht="14" customHeight="1" x14ac:dyDescent="0.2">
      <c r="B369" s="171"/>
      <c r="C369" s="118">
        <v>245</v>
      </c>
      <c r="D369" s="261">
        <v>34612.199999999997</v>
      </c>
      <c r="E369" s="261">
        <v>0.03</v>
      </c>
      <c r="F369" s="118">
        <v>0.15</v>
      </c>
      <c r="G369" s="118">
        <v>67784.149999999994</v>
      </c>
      <c r="H369" s="118">
        <v>27766814.59</v>
      </c>
      <c r="I369" s="118">
        <v>61356.65</v>
      </c>
      <c r="J369" s="118">
        <v>101454.02</v>
      </c>
      <c r="K369" s="118">
        <v>2044778.17</v>
      </c>
      <c r="L369" s="118">
        <v>5395519.2000000002</v>
      </c>
      <c r="M369" s="118">
        <v>0.33</v>
      </c>
      <c r="N369" s="118">
        <v>0.28999999999999998</v>
      </c>
      <c r="O369" s="118">
        <v>135548755.80038399</v>
      </c>
    </row>
    <row r="370" spans="2:15" ht="14" customHeight="1" x14ac:dyDescent="0.2">
      <c r="B370" s="171"/>
      <c r="C370" s="118">
        <v>246</v>
      </c>
      <c r="D370" s="261">
        <v>39696.28</v>
      </c>
      <c r="E370" s="261">
        <v>0.03</v>
      </c>
      <c r="F370" s="118">
        <v>0.26</v>
      </c>
      <c r="G370" s="118">
        <v>79354.62</v>
      </c>
      <c r="H370" s="118">
        <v>21557283.02</v>
      </c>
      <c r="I370" s="118">
        <v>53933.599999999999</v>
      </c>
      <c r="J370" s="118">
        <v>76780.69</v>
      </c>
      <c r="K370" s="118">
        <v>1772482.68</v>
      </c>
      <c r="L370" s="118">
        <v>5395519.2000000002</v>
      </c>
      <c r="M370" s="118">
        <v>0.5</v>
      </c>
      <c r="N370" s="118">
        <v>0.33</v>
      </c>
      <c r="O370" s="118">
        <v>200092883.12335023</v>
      </c>
    </row>
    <row r="371" spans="2:15" ht="14" customHeight="1" x14ac:dyDescent="0.2">
      <c r="B371" s="171"/>
      <c r="C371" s="118">
        <v>247</v>
      </c>
      <c r="D371" s="261">
        <v>26249.31</v>
      </c>
      <c r="E371" s="261">
        <v>0.02</v>
      </c>
      <c r="F371" s="118">
        <v>0.16</v>
      </c>
      <c r="G371" s="118">
        <v>74017.64</v>
      </c>
      <c r="H371" s="118">
        <v>26199398.379999999</v>
      </c>
      <c r="I371" s="118">
        <v>50294.15</v>
      </c>
      <c r="J371" s="118">
        <v>133063.03</v>
      </c>
      <c r="K371" s="118">
        <v>2927005.37</v>
      </c>
      <c r="L371" s="118">
        <v>5395519.2000000002</v>
      </c>
      <c r="M371" s="118">
        <v>0.56999999999999995</v>
      </c>
      <c r="N371" s="118">
        <v>0.3</v>
      </c>
      <c r="O371" s="118">
        <v>51887347.399432719</v>
      </c>
    </row>
    <row r="372" spans="2:15" ht="14" customHeight="1" x14ac:dyDescent="0.2">
      <c r="B372" s="171"/>
      <c r="C372" s="118">
        <v>248</v>
      </c>
      <c r="D372" s="261">
        <v>25383.439999999999</v>
      </c>
      <c r="E372" s="261">
        <v>0.03</v>
      </c>
      <c r="F372" s="118">
        <v>0.14000000000000001</v>
      </c>
      <c r="G372" s="118">
        <v>74994.720000000001</v>
      </c>
      <c r="H372" s="118">
        <v>19102000.289999999</v>
      </c>
      <c r="I372" s="118">
        <v>69928.740000000005</v>
      </c>
      <c r="J372" s="118">
        <v>79055.33</v>
      </c>
      <c r="K372" s="118">
        <v>2303351.46</v>
      </c>
      <c r="L372" s="118">
        <v>5395519.2000000002</v>
      </c>
      <c r="M372" s="118">
        <v>0.45</v>
      </c>
      <c r="N372" s="118">
        <v>0.25</v>
      </c>
      <c r="O372" s="118">
        <v>112468182.40553813</v>
      </c>
    </row>
    <row r="373" spans="2:15" ht="14" customHeight="1" x14ac:dyDescent="0.2">
      <c r="B373" s="171"/>
      <c r="C373" s="118">
        <v>249</v>
      </c>
      <c r="D373" s="261">
        <v>45310.400000000001</v>
      </c>
      <c r="E373" s="261">
        <v>0.03</v>
      </c>
      <c r="F373" s="118">
        <v>0.18</v>
      </c>
      <c r="G373" s="118">
        <v>56130.31</v>
      </c>
      <c r="H373" s="118">
        <v>23528946.66</v>
      </c>
      <c r="I373" s="118">
        <v>46709.1</v>
      </c>
      <c r="J373" s="118">
        <v>84181.63</v>
      </c>
      <c r="K373" s="118">
        <v>2461958.71</v>
      </c>
      <c r="L373" s="118">
        <v>5395519.2000000002</v>
      </c>
      <c r="M373" s="118">
        <v>0.38</v>
      </c>
      <c r="N373" s="118">
        <v>0.24</v>
      </c>
      <c r="O373" s="118">
        <v>252763685.6597496</v>
      </c>
    </row>
    <row r="374" spans="2:15" ht="14" customHeight="1" x14ac:dyDescent="0.2">
      <c r="B374" s="171"/>
      <c r="C374" s="118">
        <v>250</v>
      </c>
      <c r="D374" s="261">
        <v>29445.56</v>
      </c>
      <c r="E374" s="261">
        <v>0.04</v>
      </c>
      <c r="F374" s="118">
        <v>0.2</v>
      </c>
      <c r="G374" s="118">
        <v>56203.8</v>
      </c>
      <c r="H374" s="118">
        <v>19564975.52</v>
      </c>
      <c r="I374" s="118">
        <v>46914.03</v>
      </c>
      <c r="J374" s="118">
        <v>105738.88</v>
      </c>
      <c r="K374" s="118">
        <v>2587403.8199999998</v>
      </c>
      <c r="L374" s="118">
        <v>5395519.2000000002</v>
      </c>
      <c r="M374" s="118">
        <v>0.44</v>
      </c>
      <c r="N374" s="118">
        <v>0.25</v>
      </c>
      <c r="O374" s="118">
        <v>162206298.47833604</v>
      </c>
    </row>
    <row r="375" spans="2:15" ht="14" customHeight="1" x14ac:dyDescent="0.2">
      <c r="B375" s="171"/>
      <c r="C375" s="118">
        <v>251</v>
      </c>
      <c r="D375" s="261">
        <v>33276.629999999997</v>
      </c>
      <c r="E375" s="261">
        <v>0.03</v>
      </c>
      <c r="F375" s="118">
        <v>0.23</v>
      </c>
      <c r="G375" s="118">
        <v>27810.82</v>
      </c>
      <c r="H375" s="118">
        <v>20633257.350000001</v>
      </c>
      <c r="I375" s="118">
        <v>54199.05</v>
      </c>
      <c r="J375" s="118">
        <v>81336.39</v>
      </c>
      <c r="K375" s="118">
        <v>2600477.79</v>
      </c>
      <c r="L375" s="118">
        <v>5395519.2000000002</v>
      </c>
      <c r="M375" s="118">
        <v>0.5</v>
      </c>
      <c r="N375" s="118">
        <v>0.25</v>
      </c>
      <c r="O375" s="118">
        <v>73922939.571988299</v>
      </c>
    </row>
    <row r="376" spans="2:15" ht="14" customHeight="1" x14ac:dyDescent="0.2">
      <c r="B376" s="171"/>
      <c r="C376" s="118">
        <v>252</v>
      </c>
      <c r="D376" s="261">
        <v>28598.71</v>
      </c>
      <c r="E376" s="261">
        <v>0.03</v>
      </c>
      <c r="F376" s="118">
        <v>0.18</v>
      </c>
      <c r="G376" s="118">
        <v>28964.51</v>
      </c>
      <c r="H376" s="118">
        <v>19671715.77</v>
      </c>
      <c r="I376" s="118">
        <v>31788.55</v>
      </c>
      <c r="J376" s="118">
        <v>89027.839999999997</v>
      </c>
      <c r="K376" s="118">
        <v>2443621.4</v>
      </c>
      <c r="L376" s="118">
        <v>5395519.2000000002</v>
      </c>
      <c r="M376" s="118">
        <v>0.46</v>
      </c>
      <c r="N376" s="118">
        <v>0.25</v>
      </c>
      <c r="O376" s="118">
        <v>51247333.174274534</v>
      </c>
    </row>
    <row r="377" spans="2:15" ht="14" customHeight="1" x14ac:dyDescent="0.2">
      <c r="B377" s="171"/>
      <c r="C377" s="118">
        <v>253</v>
      </c>
      <c r="D377" s="261">
        <v>10540.84</v>
      </c>
      <c r="E377" s="261">
        <v>0.03</v>
      </c>
      <c r="F377" s="118">
        <v>0.13</v>
      </c>
      <c r="G377" s="118">
        <v>85962.76</v>
      </c>
      <c r="H377" s="118">
        <v>23192336.530000001</v>
      </c>
      <c r="I377" s="118">
        <v>51143.09</v>
      </c>
      <c r="J377" s="118">
        <v>105636.06</v>
      </c>
      <c r="K377" s="118">
        <v>3428548.78</v>
      </c>
      <c r="L377" s="118">
        <v>5395519.2000000002</v>
      </c>
      <c r="M377" s="118">
        <v>0.45</v>
      </c>
      <c r="N377" s="118">
        <v>0.32</v>
      </c>
      <c r="O377" s="118">
        <v>11013504.268575665</v>
      </c>
    </row>
    <row r="378" spans="2:15" ht="14" customHeight="1" x14ac:dyDescent="0.2">
      <c r="B378" s="171"/>
      <c r="C378" s="118">
        <v>254</v>
      </c>
      <c r="D378" s="261">
        <v>23692.97</v>
      </c>
      <c r="E378" s="261">
        <v>0.04</v>
      </c>
      <c r="F378" s="118">
        <v>0.17</v>
      </c>
      <c r="G378" s="118">
        <v>83586.259999999995</v>
      </c>
      <c r="H378" s="118">
        <v>17337949.989999998</v>
      </c>
      <c r="I378" s="118">
        <v>43208.160000000003</v>
      </c>
      <c r="J378" s="118">
        <v>98507.839999999997</v>
      </c>
      <c r="K378" s="118">
        <v>1688148.52</v>
      </c>
      <c r="L378" s="118">
        <v>5395519.2000000002</v>
      </c>
      <c r="M378" s="118">
        <v>0.46</v>
      </c>
      <c r="N378" s="118">
        <v>0.26</v>
      </c>
      <c r="O378" s="118">
        <v>149536380.46074197</v>
      </c>
    </row>
    <row r="379" spans="2:15" ht="14" customHeight="1" x14ac:dyDescent="0.2">
      <c r="B379" s="171"/>
      <c r="C379" s="118">
        <v>255</v>
      </c>
      <c r="D379" s="261">
        <v>18253.75</v>
      </c>
      <c r="E379" s="261">
        <v>0.03</v>
      </c>
      <c r="F379" s="118">
        <v>0.16</v>
      </c>
      <c r="G379" s="118">
        <v>71393.240000000005</v>
      </c>
      <c r="H379" s="118">
        <v>26698538.98</v>
      </c>
      <c r="I379" s="118">
        <v>61482.7</v>
      </c>
      <c r="J379" s="118">
        <v>86266.86</v>
      </c>
      <c r="K379" s="118">
        <v>2997435.42</v>
      </c>
      <c r="L379" s="118">
        <v>5395519.2000000002</v>
      </c>
      <c r="M379" s="118">
        <v>0.41</v>
      </c>
      <c r="N379" s="118">
        <v>0.26</v>
      </c>
      <c r="O379" s="118">
        <v>75482212.388965607</v>
      </c>
    </row>
    <row r="380" spans="2:15" ht="14" customHeight="1" x14ac:dyDescent="0.2">
      <c r="B380" s="171"/>
      <c r="C380" s="118">
        <v>256</v>
      </c>
      <c r="D380" s="261">
        <v>14657.11</v>
      </c>
      <c r="E380" s="261">
        <v>0.04</v>
      </c>
      <c r="F380" s="118">
        <v>0.21</v>
      </c>
      <c r="G380" s="118">
        <v>75781.48</v>
      </c>
      <c r="H380" s="118">
        <v>18562687.41</v>
      </c>
      <c r="I380" s="118">
        <v>63112.43</v>
      </c>
      <c r="J380" s="118">
        <v>94492.95</v>
      </c>
      <c r="K380" s="118">
        <v>1827072.91</v>
      </c>
      <c r="L380" s="118">
        <v>5395519.2000000002</v>
      </c>
      <c r="M380" s="118">
        <v>0.48</v>
      </c>
      <c r="N380" s="118">
        <v>0.36</v>
      </c>
      <c r="O380" s="118">
        <v>38732370.5140315</v>
      </c>
    </row>
    <row r="381" spans="2:15" ht="14" customHeight="1" x14ac:dyDescent="0.2">
      <c r="B381" s="171"/>
      <c r="C381" s="118">
        <v>257</v>
      </c>
      <c r="D381" s="261">
        <v>24253.4</v>
      </c>
      <c r="E381" s="261">
        <v>0.03</v>
      </c>
      <c r="F381" s="118">
        <v>0.17</v>
      </c>
      <c r="G381" s="118">
        <v>36648.519999999997</v>
      </c>
      <c r="H381" s="118">
        <v>14878217.32</v>
      </c>
      <c r="I381" s="118">
        <v>43642.07</v>
      </c>
      <c r="J381" s="118">
        <v>118609.28</v>
      </c>
      <c r="K381" s="118">
        <v>1552651.94</v>
      </c>
      <c r="L381" s="118">
        <v>5395519.2000000002</v>
      </c>
      <c r="M381" s="118">
        <v>0.4</v>
      </c>
      <c r="N381" s="118">
        <v>0.27</v>
      </c>
      <c r="O381" s="118">
        <v>55311037.728445843</v>
      </c>
    </row>
    <row r="382" spans="2:15" ht="14" customHeight="1" x14ac:dyDescent="0.2">
      <c r="B382" s="171"/>
      <c r="C382" s="118">
        <v>258</v>
      </c>
      <c r="D382" s="261">
        <v>16542.3</v>
      </c>
      <c r="E382" s="261">
        <v>0.03</v>
      </c>
      <c r="F382" s="118">
        <v>0.23</v>
      </c>
      <c r="G382" s="118">
        <v>71848.7</v>
      </c>
      <c r="H382" s="118">
        <v>14745907.52</v>
      </c>
      <c r="I382" s="118">
        <v>65162.48</v>
      </c>
      <c r="J382" s="118">
        <v>87263.18</v>
      </c>
      <c r="K382" s="118">
        <v>2117024.9500000002</v>
      </c>
      <c r="L382" s="118">
        <v>5395519.2000000002</v>
      </c>
      <c r="M382" s="118">
        <v>0.47</v>
      </c>
      <c r="N382" s="118">
        <v>0.24</v>
      </c>
      <c r="O382" s="118">
        <v>124779057.28600195</v>
      </c>
    </row>
    <row r="383" spans="2:15" ht="14" customHeight="1" x14ac:dyDescent="0.2">
      <c r="B383" s="171"/>
      <c r="C383" s="118">
        <v>259</v>
      </c>
      <c r="D383" s="261">
        <v>13688.59</v>
      </c>
      <c r="E383" s="261">
        <v>0.02</v>
      </c>
      <c r="F383" s="118">
        <v>0.24</v>
      </c>
      <c r="G383" s="118">
        <v>73118.399999999994</v>
      </c>
      <c r="H383" s="118">
        <v>22380956.530000001</v>
      </c>
      <c r="I383" s="118">
        <v>37689.919999999998</v>
      </c>
      <c r="J383" s="118">
        <v>109252.22</v>
      </c>
      <c r="K383" s="118">
        <v>1737542.71</v>
      </c>
      <c r="L383" s="118">
        <v>5395519.2000000002</v>
      </c>
      <c r="M383" s="118">
        <v>0.42</v>
      </c>
      <c r="N383" s="118">
        <v>0.28000000000000003</v>
      </c>
      <c r="O383" s="118">
        <v>71547363.093439147</v>
      </c>
    </row>
    <row r="384" spans="2:15" ht="14" customHeight="1" x14ac:dyDescent="0.2">
      <c r="B384" s="171"/>
      <c r="C384" s="118">
        <v>260</v>
      </c>
      <c r="D384" s="261">
        <v>24222.19</v>
      </c>
      <c r="E384" s="261">
        <v>0.03</v>
      </c>
      <c r="F384" s="118">
        <v>0.18</v>
      </c>
      <c r="G384" s="118">
        <v>37365.589999999997</v>
      </c>
      <c r="H384" s="118">
        <v>17840428.690000001</v>
      </c>
      <c r="I384" s="118">
        <v>58175.27</v>
      </c>
      <c r="J384" s="118">
        <v>123335.61</v>
      </c>
      <c r="K384" s="118">
        <v>2270712.87</v>
      </c>
      <c r="L384" s="118">
        <v>5395519.2000000002</v>
      </c>
      <c r="M384" s="118">
        <v>0.42</v>
      </c>
      <c r="N384" s="118">
        <v>0.25</v>
      </c>
      <c r="O384" s="118">
        <v>65776687.763412409</v>
      </c>
    </row>
    <row r="385" spans="2:15" ht="14" customHeight="1" x14ac:dyDescent="0.2">
      <c r="B385" s="171"/>
      <c r="C385" s="118">
        <v>261</v>
      </c>
      <c r="D385" s="261">
        <v>14234.59</v>
      </c>
      <c r="E385" s="261">
        <v>0.04</v>
      </c>
      <c r="F385" s="118">
        <v>0.18</v>
      </c>
      <c r="G385" s="118">
        <v>76121.679999999993</v>
      </c>
      <c r="H385" s="118">
        <v>16731712.16</v>
      </c>
      <c r="I385" s="118">
        <v>59807.64</v>
      </c>
      <c r="J385" s="118">
        <v>75619.3</v>
      </c>
      <c r="K385" s="118">
        <v>2302304.23</v>
      </c>
      <c r="L385" s="118">
        <v>5395519.2000000002</v>
      </c>
      <c r="M385" s="118">
        <v>0.37</v>
      </c>
      <c r="N385" s="118">
        <v>0.26</v>
      </c>
      <c r="O385" s="118">
        <v>94789634.396511763</v>
      </c>
    </row>
    <row r="386" spans="2:15" ht="14" customHeight="1" x14ac:dyDescent="0.2">
      <c r="B386" s="171"/>
      <c r="C386" s="118">
        <v>262</v>
      </c>
      <c r="D386" s="261">
        <v>18912.91</v>
      </c>
      <c r="E386" s="261">
        <v>0.03</v>
      </c>
      <c r="F386" s="118">
        <v>0.2</v>
      </c>
      <c r="G386" s="118">
        <v>63900.37</v>
      </c>
      <c r="H386" s="118">
        <v>24052629.559999999</v>
      </c>
      <c r="I386" s="118">
        <v>70806.080000000002</v>
      </c>
      <c r="J386" s="118">
        <v>106145.49</v>
      </c>
      <c r="K386" s="118">
        <v>2010970.87</v>
      </c>
      <c r="L386" s="118">
        <v>5395519.2000000002</v>
      </c>
      <c r="M386" s="118">
        <v>0.49</v>
      </c>
      <c r="N386" s="118">
        <v>0.25</v>
      </c>
      <c r="O386" s="118">
        <v>86161641.032419562</v>
      </c>
    </row>
    <row r="387" spans="2:15" ht="14" customHeight="1" x14ac:dyDescent="0.2">
      <c r="B387" s="171"/>
      <c r="C387" s="118">
        <v>263</v>
      </c>
      <c r="D387" s="261">
        <v>27877.82</v>
      </c>
      <c r="E387" s="261">
        <v>0.04</v>
      </c>
      <c r="F387" s="118">
        <v>0.19</v>
      </c>
      <c r="G387" s="118">
        <v>83958.01</v>
      </c>
      <c r="H387" s="118">
        <v>26132539.91</v>
      </c>
      <c r="I387" s="118">
        <v>53501.89</v>
      </c>
      <c r="J387" s="118">
        <v>54755.48</v>
      </c>
      <c r="K387" s="118">
        <v>1531443.8</v>
      </c>
      <c r="L387" s="118">
        <v>5395519.2000000002</v>
      </c>
      <c r="M387" s="118">
        <v>0.45</v>
      </c>
      <c r="N387" s="118">
        <v>0.24</v>
      </c>
      <c r="O387" s="118">
        <v>232896125.54542571</v>
      </c>
    </row>
    <row r="388" spans="2:15" ht="14" customHeight="1" x14ac:dyDescent="0.2">
      <c r="B388" s="171"/>
      <c r="C388" s="118">
        <v>264</v>
      </c>
      <c r="D388" s="261">
        <v>21930</v>
      </c>
      <c r="E388" s="261">
        <v>0.03</v>
      </c>
      <c r="F388" s="118">
        <v>0.26</v>
      </c>
      <c r="G388" s="118">
        <v>69027.28</v>
      </c>
      <c r="H388" s="118">
        <v>13759893.32</v>
      </c>
      <c r="I388" s="118">
        <v>63362.11</v>
      </c>
      <c r="J388" s="118">
        <v>99793.71</v>
      </c>
      <c r="K388" s="118">
        <v>2972257.95</v>
      </c>
      <c r="L388" s="118">
        <v>5395519.2000000002</v>
      </c>
      <c r="M388" s="118">
        <v>0.43</v>
      </c>
      <c r="N388" s="118">
        <v>0.24</v>
      </c>
      <c r="O388" s="118">
        <v>203505207.00037822</v>
      </c>
    </row>
    <row r="389" spans="2:15" ht="14" customHeight="1" x14ac:dyDescent="0.2">
      <c r="B389" s="171"/>
      <c r="C389" s="118">
        <v>265</v>
      </c>
      <c r="D389" s="261">
        <v>23793.01</v>
      </c>
      <c r="E389" s="261">
        <v>0.03</v>
      </c>
      <c r="F389" s="118">
        <v>0.16</v>
      </c>
      <c r="G389" s="118">
        <v>46363.32</v>
      </c>
      <c r="H389" s="118">
        <v>20014710.780000001</v>
      </c>
      <c r="I389" s="118">
        <v>52896.91</v>
      </c>
      <c r="J389" s="118">
        <v>107269.4</v>
      </c>
      <c r="K389" s="118">
        <v>1844160.45</v>
      </c>
      <c r="L389" s="118">
        <v>5395519.2000000002</v>
      </c>
      <c r="M389" s="118">
        <v>0.43</v>
      </c>
      <c r="N389" s="118">
        <v>0.31</v>
      </c>
      <c r="O389" s="118">
        <v>39665160.399553321</v>
      </c>
    </row>
    <row r="390" spans="2:15" ht="14" customHeight="1" x14ac:dyDescent="0.2">
      <c r="B390" s="171"/>
      <c r="C390" s="118">
        <v>266</v>
      </c>
      <c r="D390" s="261">
        <v>30065.93</v>
      </c>
      <c r="E390" s="261">
        <v>0.03</v>
      </c>
      <c r="F390" s="118">
        <v>0.14000000000000001</v>
      </c>
      <c r="G390" s="118">
        <v>67162.92</v>
      </c>
      <c r="H390" s="118">
        <v>17836528.829999998</v>
      </c>
      <c r="I390" s="118">
        <v>45497.09</v>
      </c>
      <c r="J390" s="118">
        <v>89674.54</v>
      </c>
      <c r="K390" s="118">
        <v>2154792.7999999998</v>
      </c>
      <c r="L390" s="118">
        <v>5395519.2000000002</v>
      </c>
      <c r="M390" s="118">
        <v>0.37</v>
      </c>
      <c r="N390" s="118">
        <v>0.27</v>
      </c>
      <c r="O390" s="118">
        <v>122389839.23653066</v>
      </c>
    </row>
    <row r="391" spans="2:15" ht="14" customHeight="1" x14ac:dyDescent="0.2">
      <c r="B391" s="171"/>
      <c r="C391" s="118">
        <v>267</v>
      </c>
      <c r="D391" s="261">
        <v>24858</v>
      </c>
      <c r="E391" s="261">
        <v>0.04</v>
      </c>
      <c r="F391" s="118">
        <v>0.25</v>
      </c>
      <c r="G391" s="118">
        <v>67500.039999999994</v>
      </c>
      <c r="H391" s="118">
        <v>25884861.510000002</v>
      </c>
      <c r="I391" s="118">
        <v>35463.800000000003</v>
      </c>
      <c r="J391" s="118">
        <v>107905.68</v>
      </c>
      <c r="K391" s="118">
        <v>1553334.39</v>
      </c>
      <c r="L391" s="118">
        <v>5395519.2000000002</v>
      </c>
      <c r="M391" s="118">
        <v>0.56000000000000005</v>
      </c>
      <c r="N391" s="118">
        <v>0.24</v>
      </c>
      <c r="O391" s="118">
        <v>168855565.88067496</v>
      </c>
    </row>
    <row r="392" spans="2:15" ht="14" customHeight="1" x14ac:dyDescent="0.2">
      <c r="B392" s="171"/>
      <c r="C392" s="118">
        <v>268</v>
      </c>
      <c r="D392" s="261">
        <v>11870.83</v>
      </c>
      <c r="E392" s="261">
        <v>0.04</v>
      </c>
      <c r="F392" s="118">
        <v>0.22</v>
      </c>
      <c r="G392" s="118">
        <v>82130.66</v>
      </c>
      <c r="H392" s="118">
        <v>20787546.43</v>
      </c>
      <c r="I392" s="118">
        <v>30676.14</v>
      </c>
      <c r="J392" s="118">
        <v>130675.18</v>
      </c>
      <c r="K392" s="118">
        <v>2658738.16</v>
      </c>
      <c r="L392" s="118">
        <v>5395519.2000000002</v>
      </c>
      <c r="M392" s="118">
        <v>0.48</v>
      </c>
      <c r="N392" s="118">
        <v>0.35</v>
      </c>
      <c r="O392" s="118">
        <v>34726691.30810605</v>
      </c>
    </row>
    <row r="393" spans="2:15" ht="14" customHeight="1" x14ac:dyDescent="0.2">
      <c r="B393" s="171"/>
      <c r="C393" s="118">
        <v>269</v>
      </c>
      <c r="D393" s="261">
        <v>21551.66</v>
      </c>
      <c r="E393" s="261">
        <v>0.03</v>
      </c>
      <c r="F393" s="118">
        <v>0.24</v>
      </c>
      <c r="G393" s="118">
        <v>67796.31</v>
      </c>
      <c r="H393" s="118">
        <v>23691645.899999999</v>
      </c>
      <c r="I393" s="118">
        <v>42017.33</v>
      </c>
      <c r="J393" s="118">
        <v>99621.68</v>
      </c>
      <c r="K393" s="118">
        <v>1524306.6</v>
      </c>
      <c r="L393" s="118">
        <v>5395519.2000000002</v>
      </c>
      <c r="M393" s="118">
        <v>0.36</v>
      </c>
      <c r="N393" s="118">
        <v>0.28999999999999998</v>
      </c>
      <c r="O393" s="118">
        <v>132011193.11100344</v>
      </c>
    </row>
    <row r="394" spans="2:15" ht="14" customHeight="1" x14ac:dyDescent="0.2">
      <c r="B394" s="171"/>
      <c r="C394" s="118">
        <v>270</v>
      </c>
      <c r="D394" s="261">
        <v>20772.740000000002</v>
      </c>
      <c r="E394" s="261">
        <v>0.04</v>
      </c>
      <c r="F394" s="118">
        <v>0.18</v>
      </c>
      <c r="G394" s="118">
        <v>48642.16</v>
      </c>
      <c r="H394" s="118">
        <v>23145019.68</v>
      </c>
      <c r="I394" s="118">
        <v>46661.37</v>
      </c>
      <c r="J394" s="118">
        <v>112526.24</v>
      </c>
      <c r="K394" s="118">
        <v>2421034.4</v>
      </c>
      <c r="L394" s="118">
        <v>5395519.2000000002</v>
      </c>
      <c r="M394" s="118">
        <v>0.49</v>
      </c>
      <c r="N394" s="118">
        <v>0.32</v>
      </c>
      <c r="O394" s="118">
        <v>32400791.074009091</v>
      </c>
    </row>
    <row r="395" spans="2:15" ht="14" customHeight="1" x14ac:dyDescent="0.2">
      <c r="B395" s="171"/>
      <c r="C395" s="118">
        <v>271</v>
      </c>
      <c r="D395" s="261">
        <v>25810.06</v>
      </c>
      <c r="E395" s="261">
        <v>0.04</v>
      </c>
      <c r="F395" s="118">
        <v>0.26</v>
      </c>
      <c r="G395" s="118">
        <v>65284.94</v>
      </c>
      <c r="H395" s="118">
        <v>23652997.640000001</v>
      </c>
      <c r="I395" s="118">
        <v>41933.9</v>
      </c>
      <c r="J395" s="118">
        <v>111289.47</v>
      </c>
      <c r="K395" s="118">
        <v>2271357.2999999998</v>
      </c>
      <c r="L395" s="118">
        <v>5395519.2000000002</v>
      </c>
      <c r="M395" s="118">
        <v>0.37</v>
      </c>
      <c r="N395" s="118">
        <v>0.22</v>
      </c>
      <c r="O395" s="118">
        <v>312891709.62520397</v>
      </c>
    </row>
    <row r="396" spans="2:15" ht="14" customHeight="1" x14ac:dyDescent="0.2">
      <c r="B396" s="171"/>
      <c r="C396" s="118">
        <v>272</v>
      </c>
      <c r="D396" s="261">
        <v>17529.580000000002</v>
      </c>
      <c r="E396" s="261">
        <v>0.04</v>
      </c>
      <c r="F396" s="118">
        <v>0.16</v>
      </c>
      <c r="G396" s="118">
        <v>60057.64</v>
      </c>
      <c r="H396" s="118">
        <v>24457822.829999998</v>
      </c>
      <c r="I396" s="118">
        <v>67276.100000000006</v>
      </c>
      <c r="J396" s="118">
        <v>122648.82</v>
      </c>
      <c r="K396" s="118">
        <v>2870017.29</v>
      </c>
      <c r="L396" s="118">
        <v>5395519.2000000002</v>
      </c>
      <c r="M396" s="118">
        <v>0.32</v>
      </c>
      <c r="N396" s="118">
        <v>0.3</v>
      </c>
      <c r="O396" s="118">
        <v>54180263.03935492</v>
      </c>
    </row>
    <row r="397" spans="2:15" ht="14" customHeight="1" x14ac:dyDescent="0.2">
      <c r="B397" s="171"/>
      <c r="C397" s="118">
        <v>273</v>
      </c>
      <c r="D397" s="261">
        <v>8009.41</v>
      </c>
      <c r="E397" s="261">
        <v>0.02</v>
      </c>
      <c r="F397" s="118">
        <v>0.18</v>
      </c>
      <c r="G397" s="118">
        <v>88007.63</v>
      </c>
      <c r="H397" s="118">
        <v>23504383.300000001</v>
      </c>
      <c r="I397" s="118">
        <v>46469.62</v>
      </c>
      <c r="J397" s="118">
        <v>99752.94</v>
      </c>
      <c r="K397" s="118">
        <v>2231681.71</v>
      </c>
      <c r="L397" s="118">
        <v>5395519.2000000002</v>
      </c>
      <c r="M397" s="118">
        <v>0.45</v>
      </c>
      <c r="N397" s="118">
        <v>0.26</v>
      </c>
      <c r="O397" s="118">
        <v>28648436.2309164</v>
      </c>
    </row>
    <row r="398" spans="2:15" ht="14" customHeight="1" x14ac:dyDescent="0.2">
      <c r="B398" s="171"/>
      <c r="C398" s="118">
        <v>274</v>
      </c>
      <c r="D398" s="261">
        <v>21632.26</v>
      </c>
      <c r="E398" s="261">
        <v>0.03</v>
      </c>
      <c r="F398" s="118">
        <v>0.22</v>
      </c>
      <c r="G398" s="118">
        <v>58916.19</v>
      </c>
      <c r="H398" s="118">
        <v>29600979.75</v>
      </c>
      <c r="I398" s="118">
        <v>33544.33</v>
      </c>
      <c r="J398" s="118">
        <v>120061.37</v>
      </c>
      <c r="K398" s="118">
        <v>2547798.59</v>
      </c>
      <c r="L398" s="118">
        <v>5395519.2000000002</v>
      </c>
      <c r="M398" s="118">
        <v>0.37</v>
      </c>
      <c r="N398" s="118">
        <v>0.32</v>
      </c>
      <c r="O398" s="118">
        <v>70302574.929613799</v>
      </c>
    </row>
    <row r="399" spans="2:15" ht="14" customHeight="1" x14ac:dyDescent="0.2">
      <c r="B399" s="171"/>
      <c r="C399" s="118">
        <v>275</v>
      </c>
      <c r="D399" s="261">
        <v>29406.880000000001</v>
      </c>
      <c r="E399" s="261">
        <v>0.03</v>
      </c>
      <c r="F399" s="118">
        <v>0.21</v>
      </c>
      <c r="G399" s="118">
        <v>70009.67</v>
      </c>
      <c r="H399" s="118">
        <v>21742265.100000001</v>
      </c>
      <c r="I399" s="118">
        <v>56935.25</v>
      </c>
      <c r="J399" s="118">
        <v>78479</v>
      </c>
      <c r="K399" s="118">
        <v>2426973.36</v>
      </c>
      <c r="L399" s="118">
        <v>5395519.2000000002</v>
      </c>
      <c r="M399" s="118">
        <v>0.52</v>
      </c>
      <c r="N399" s="118">
        <v>0.25</v>
      </c>
      <c r="O399" s="118">
        <v>165883506.28968367</v>
      </c>
    </row>
    <row r="400" spans="2:15" ht="14" customHeight="1" x14ac:dyDescent="0.2">
      <c r="B400" s="171"/>
      <c r="C400" s="118">
        <v>276</v>
      </c>
      <c r="D400" s="261">
        <v>17822.61</v>
      </c>
      <c r="E400" s="261">
        <v>0.03</v>
      </c>
      <c r="F400" s="118">
        <v>0.14000000000000001</v>
      </c>
      <c r="G400" s="118">
        <v>79372.149999999994</v>
      </c>
      <c r="H400" s="118">
        <v>13297331.01</v>
      </c>
      <c r="I400" s="118">
        <v>42606.44</v>
      </c>
      <c r="J400" s="118">
        <v>107675.52</v>
      </c>
      <c r="K400" s="118">
        <v>1877137.39</v>
      </c>
      <c r="L400" s="118">
        <v>5395519.2000000002</v>
      </c>
      <c r="M400" s="118">
        <v>0.33</v>
      </c>
      <c r="N400" s="118">
        <v>0.28999999999999998</v>
      </c>
      <c r="O400" s="118">
        <v>77498101.68875505</v>
      </c>
    </row>
    <row r="401" spans="2:15" ht="14" customHeight="1" x14ac:dyDescent="0.2">
      <c r="B401" s="171"/>
      <c r="C401" s="118">
        <v>277</v>
      </c>
      <c r="D401" s="261">
        <v>14402.8</v>
      </c>
      <c r="E401" s="261">
        <v>0.03</v>
      </c>
      <c r="F401" s="118">
        <v>0.22</v>
      </c>
      <c r="G401" s="118">
        <v>65441.62</v>
      </c>
      <c r="H401" s="118">
        <v>12281413.460000001</v>
      </c>
      <c r="I401" s="118">
        <v>37036.22</v>
      </c>
      <c r="J401" s="118">
        <v>99803.81</v>
      </c>
      <c r="K401" s="118">
        <v>2511538.9700000002</v>
      </c>
      <c r="L401" s="118">
        <v>5395519.2000000002</v>
      </c>
      <c r="M401" s="118">
        <v>0.4</v>
      </c>
      <c r="N401" s="118">
        <v>0.34</v>
      </c>
      <c r="O401" s="118">
        <v>48894516.855695717</v>
      </c>
    </row>
    <row r="402" spans="2:15" ht="14" customHeight="1" x14ac:dyDescent="0.2">
      <c r="B402" s="171"/>
      <c r="C402" s="118">
        <v>278</v>
      </c>
      <c r="D402" s="261">
        <v>32747.93</v>
      </c>
      <c r="E402" s="261">
        <v>0.04</v>
      </c>
      <c r="F402" s="118">
        <v>0.24</v>
      </c>
      <c r="G402" s="118">
        <v>69779.08</v>
      </c>
      <c r="H402" s="118">
        <v>21669682.079999998</v>
      </c>
      <c r="I402" s="118">
        <v>50919.64</v>
      </c>
      <c r="J402" s="118">
        <v>75669.11</v>
      </c>
      <c r="K402" s="118">
        <v>1850210.33</v>
      </c>
      <c r="L402" s="118">
        <v>5395519.2000000002</v>
      </c>
      <c r="M402" s="118">
        <v>0.4</v>
      </c>
      <c r="N402" s="118">
        <v>0.3</v>
      </c>
      <c r="O402" s="118">
        <v>211479048.88175786</v>
      </c>
    </row>
    <row r="403" spans="2:15" ht="14" customHeight="1" x14ac:dyDescent="0.2">
      <c r="B403" s="171"/>
      <c r="C403" s="118">
        <v>279</v>
      </c>
      <c r="D403" s="261">
        <v>27977.94</v>
      </c>
      <c r="E403" s="261">
        <v>0.03</v>
      </c>
      <c r="F403" s="118">
        <v>0.21</v>
      </c>
      <c r="G403" s="118">
        <v>91526.64</v>
      </c>
      <c r="H403" s="118">
        <v>21268356.949999999</v>
      </c>
      <c r="I403" s="118">
        <v>49889.82</v>
      </c>
      <c r="J403" s="118">
        <v>87285.31</v>
      </c>
      <c r="K403" s="118">
        <v>1928619.94</v>
      </c>
      <c r="L403" s="118">
        <v>5395519.2000000002</v>
      </c>
      <c r="M403" s="118">
        <v>0.39</v>
      </c>
      <c r="N403" s="118">
        <v>0.32</v>
      </c>
      <c r="O403" s="118">
        <v>167161977.18313256</v>
      </c>
    </row>
    <row r="404" spans="2:15" ht="14" customHeight="1" x14ac:dyDescent="0.2">
      <c r="B404" s="171"/>
      <c r="C404" s="118">
        <v>280</v>
      </c>
      <c r="D404" s="261">
        <v>33040.6</v>
      </c>
      <c r="E404" s="261">
        <v>0.04</v>
      </c>
      <c r="F404" s="118">
        <v>0.16</v>
      </c>
      <c r="G404" s="118">
        <v>72403.070000000007</v>
      </c>
      <c r="H404" s="118">
        <v>18306357.579999998</v>
      </c>
      <c r="I404" s="118">
        <v>37869.82</v>
      </c>
      <c r="J404" s="118">
        <v>122173.04</v>
      </c>
      <c r="K404" s="118">
        <v>2690548.79</v>
      </c>
      <c r="L404" s="118">
        <v>5395519.2000000002</v>
      </c>
      <c r="M404" s="118">
        <v>0.42</v>
      </c>
      <c r="N404" s="118">
        <v>0.26</v>
      </c>
      <c r="O404" s="118">
        <v>185471143.20962214</v>
      </c>
    </row>
    <row r="405" spans="2:15" ht="14" customHeight="1" x14ac:dyDescent="0.2">
      <c r="B405" s="171"/>
      <c r="C405" s="118">
        <v>281</v>
      </c>
      <c r="D405" s="261">
        <v>34959.879999999997</v>
      </c>
      <c r="E405" s="261">
        <v>0.04</v>
      </c>
      <c r="F405" s="118">
        <v>0.18</v>
      </c>
      <c r="G405" s="118">
        <v>27479.61</v>
      </c>
      <c r="H405" s="118">
        <v>16076746.85</v>
      </c>
      <c r="I405" s="118">
        <v>37334.49</v>
      </c>
      <c r="J405" s="118">
        <v>96919.52</v>
      </c>
      <c r="K405" s="118">
        <v>2933914.95</v>
      </c>
      <c r="L405" s="118">
        <v>5395519.2000000002</v>
      </c>
      <c r="M405" s="118">
        <v>0.49</v>
      </c>
      <c r="N405" s="118">
        <v>0.23</v>
      </c>
      <c r="O405" s="118">
        <v>81545550.150930554</v>
      </c>
    </row>
    <row r="406" spans="2:15" ht="14" customHeight="1" x14ac:dyDescent="0.2">
      <c r="B406" s="171"/>
      <c r="C406" s="118">
        <v>282</v>
      </c>
      <c r="D406" s="261">
        <v>21577.33</v>
      </c>
      <c r="E406" s="261">
        <v>0.03</v>
      </c>
      <c r="F406" s="118">
        <v>0.2</v>
      </c>
      <c r="G406" s="118">
        <v>76038.080000000002</v>
      </c>
      <c r="H406" s="118">
        <v>15909274.949999999</v>
      </c>
      <c r="I406" s="118">
        <v>59415.98</v>
      </c>
      <c r="J406" s="118">
        <v>97804.35</v>
      </c>
      <c r="K406" s="118">
        <v>2987671.16</v>
      </c>
      <c r="L406" s="118">
        <v>5395519.2000000002</v>
      </c>
      <c r="M406" s="118">
        <v>0.43</v>
      </c>
      <c r="N406" s="118">
        <v>0.22</v>
      </c>
      <c r="O406" s="118">
        <v>192150431.37189972</v>
      </c>
    </row>
    <row r="407" spans="2:15" ht="14" customHeight="1" x14ac:dyDescent="0.2">
      <c r="B407" s="171"/>
      <c r="C407" s="118">
        <v>283</v>
      </c>
      <c r="D407" s="261">
        <v>22168.63</v>
      </c>
      <c r="E407" s="261">
        <v>0.04</v>
      </c>
      <c r="F407" s="118">
        <v>0.19</v>
      </c>
      <c r="G407" s="118">
        <v>70962.39</v>
      </c>
      <c r="H407" s="118">
        <v>19022021.850000001</v>
      </c>
      <c r="I407" s="118">
        <v>33895.46</v>
      </c>
      <c r="J407" s="118">
        <v>63639.05</v>
      </c>
      <c r="K407" s="118">
        <v>3063081.35</v>
      </c>
      <c r="L407" s="118">
        <v>5395519.2000000002</v>
      </c>
      <c r="M407" s="118">
        <v>0.48</v>
      </c>
      <c r="N407" s="118">
        <v>0.28000000000000003</v>
      </c>
      <c r="O407" s="118">
        <v>104576968.60937832</v>
      </c>
    </row>
    <row r="408" spans="2:15" ht="14" customHeight="1" x14ac:dyDescent="0.2">
      <c r="B408" s="171"/>
      <c r="C408" s="118">
        <v>284</v>
      </c>
      <c r="D408" s="261">
        <v>31850.81</v>
      </c>
      <c r="E408" s="261">
        <v>0.03</v>
      </c>
      <c r="F408" s="118">
        <v>0.17</v>
      </c>
      <c r="G408" s="118">
        <v>65494.52</v>
      </c>
      <c r="H408" s="118">
        <v>13360729.289999999</v>
      </c>
      <c r="I408" s="118">
        <v>47620.63</v>
      </c>
      <c r="J408" s="118">
        <v>96254.75</v>
      </c>
      <c r="K408" s="118">
        <v>2709126.47</v>
      </c>
      <c r="L408" s="118">
        <v>5395519.2000000002</v>
      </c>
      <c r="M408" s="118">
        <v>0.45</v>
      </c>
      <c r="N408" s="118">
        <v>0.26</v>
      </c>
      <c r="O408" s="118">
        <v>150938719.89956799</v>
      </c>
    </row>
    <row r="409" spans="2:15" ht="14" customHeight="1" x14ac:dyDescent="0.2">
      <c r="B409" s="171"/>
      <c r="C409" s="118">
        <v>285</v>
      </c>
      <c r="D409" s="261">
        <v>27687.64</v>
      </c>
      <c r="E409" s="261">
        <v>0.02</v>
      </c>
      <c r="F409" s="118">
        <v>0.18</v>
      </c>
      <c r="G409" s="118">
        <v>80547.570000000007</v>
      </c>
      <c r="H409" s="118">
        <v>20229782.32</v>
      </c>
      <c r="I409" s="118">
        <v>50375.78</v>
      </c>
      <c r="J409" s="118">
        <v>71954.64</v>
      </c>
      <c r="K409" s="118">
        <v>2232496.2000000002</v>
      </c>
      <c r="L409" s="118">
        <v>5395519.2000000002</v>
      </c>
      <c r="M409" s="118">
        <v>0.33</v>
      </c>
      <c r="N409" s="118">
        <v>0.3</v>
      </c>
      <c r="O409" s="118">
        <v>140891322.86832705</v>
      </c>
    </row>
    <row r="410" spans="2:15" ht="14" customHeight="1" x14ac:dyDescent="0.2">
      <c r="B410" s="171"/>
      <c r="C410" s="118">
        <v>286</v>
      </c>
      <c r="D410" s="261">
        <v>43043.61</v>
      </c>
      <c r="E410" s="261">
        <v>0.04</v>
      </c>
      <c r="F410" s="118">
        <v>0.24</v>
      </c>
      <c r="G410" s="118">
        <v>92012.22</v>
      </c>
      <c r="H410" s="118">
        <v>21220059.59</v>
      </c>
      <c r="I410" s="118">
        <v>64292.73</v>
      </c>
      <c r="J410" s="118">
        <v>105518.56</v>
      </c>
      <c r="K410" s="118">
        <v>3332587.48</v>
      </c>
      <c r="L410" s="118">
        <v>5395519.2000000002</v>
      </c>
      <c r="M410" s="118">
        <v>0.38</v>
      </c>
      <c r="N410" s="118">
        <v>0.35</v>
      </c>
      <c r="O410" s="118">
        <v>284359682.23473048</v>
      </c>
    </row>
    <row r="411" spans="2:15" ht="14" customHeight="1" x14ac:dyDescent="0.2">
      <c r="B411" s="171"/>
      <c r="C411" s="118">
        <v>287</v>
      </c>
      <c r="D411" s="261">
        <v>33157.39</v>
      </c>
      <c r="E411" s="261">
        <v>0.04</v>
      </c>
      <c r="F411" s="118">
        <v>0.16</v>
      </c>
      <c r="G411" s="118">
        <v>80970.53</v>
      </c>
      <c r="H411" s="118">
        <v>20828813.98</v>
      </c>
      <c r="I411" s="118">
        <v>46057.58</v>
      </c>
      <c r="J411" s="118">
        <v>67971.179999999993</v>
      </c>
      <c r="K411" s="118">
        <v>2015090.06</v>
      </c>
      <c r="L411" s="118">
        <v>5395519.2000000002</v>
      </c>
      <c r="M411" s="118">
        <v>0.4</v>
      </c>
      <c r="N411" s="118">
        <v>0.23</v>
      </c>
      <c r="O411" s="118">
        <v>271879064.55250859</v>
      </c>
    </row>
    <row r="412" spans="2:15" ht="14" customHeight="1" x14ac:dyDescent="0.2">
      <c r="B412" s="171"/>
      <c r="C412" s="118">
        <v>288</v>
      </c>
      <c r="D412" s="261">
        <v>36908.129999999997</v>
      </c>
      <c r="E412" s="261">
        <v>0.03</v>
      </c>
      <c r="F412" s="118">
        <v>0.26</v>
      </c>
      <c r="G412" s="118">
        <v>38248.65</v>
      </c>
      <c r="H412" s="118">
        <v>21716155.91</v>
      </c>
      <c r="I412" s="118">
        <v>50313.55</v>
      </c>
      <c r="J412" s="118">
        <v>61521.52</v>
      </c>
      <c r="K412" s="118">
        <v>3202861.99</v>
      </c>
      <c r="L412" s="118">
        <v>5395519.2000000002</v>
      </c>
      <c r="M412" s="118">
        <v>0.41</v>
      </c>
      <c r="N412" s="118">
        <v>0.25</v>
      </c>
      <c r="O412" s="118">
        <v>173861182.47078744</v>
      </c>
    </row>
    <row r="413" spans="2:15" ht="14" customHeight="1" x14ac:dyDescent="0.2">
      <c r="B413" s="171"/>
      <c r="C413" s="118">
        <v>289</v>
      </c>
      <c r="D413" s="261">
        <v>9843.9</v>
      </c>
      <c r="E413" s="261">
        <v>0.04</v>
      </c>
      <c r="F413" s="118">
        <v>0.18</v>
      </c>
      <c r="G413" s="118">
        <v>65077.760000000002</v>
      </c>
      <c r="H413" s="118">
        <v>15537536.039999999</v>
      </c>
      <c r="I413" s="118">
        <v>51944.84</v>
      </c>
      <c r="J413" s="118">
        <v>103368.81</v>
      </c>
      <c r="K413" s="118">
        <v>1771263.4</v>
      </c>
      <c r="L413" s="118">
        <v>5395519.2000000002</v>
      </c>
      <c r="M413" s="118">
        <v>0.38</v>
      </c>
      <c r="N413" s="118">
        <v>0.25</v>
      </c>
      <c r="O413" s="118">
        <v>52958868.036707938</v>
      </c>
    </row>
    <row r="414" spans="2:15" ht="14" customHeight="1" x14ac:dyDescent="0.2">
      <c r="B414" s="171"/>
      <c r="C414" s="118">
        <v>290</v>
      </c>
      <c r="D414" s="261">
        <v>14874.55</v>
      </c>
      <c r="E414" s="261">
        <v>0.04</v>
      </c>
      <c r="F414" s="118">
        <v>0.18</v>
      </c>
      <c r="G414" s="118">
        <v>54922.97</v>
      </c>
      <c r="H414" s="118">
        <v>20018274.16</v>
      </c>
      <c r="I414" s="118">
        <v>32393.95</v>
      </c>
      <c r="J414" s="118">
        <v>83674.14</v>
      </c>
      <c r="K414" s="118">
        <v>2792973.32</v>
      </c>
      <c r="L414" s="118">
        <v>5395519.2000000002</v>
      </c>
      <c r="M414" s="118">
        <v>0.44</v>
      </c>
      <c r="N414" s="118">
        <v>0.25</v>
      </c>
      <c r="O414" s="118">
        <v>58909888.541916654</v>
      </c>
    </row>
    <row r="415" spans="2:15" ht="14" customHeight="1" x14ac:dyDescent="0.2">
      <c r="B415" s="171"/>
      <c r="C415" s="118">
        <v>291</v>
      </c>
      <c r="D415" s="261">
        <v>16749.84</v>
      </c>
      <c r="E415" s="261">
        <v>0.03</v>
      </c>
      <c r="F415" s="118">
        <v>0.2</v>
      </c>
      <c r="G415" s="118">
        <v>61829.59</v>
      </c>
      <c r="H415" s="118">
        <v>23756112.27</v>
      </c>
      <c r="I415" s="118">
        <v>60286.67</v>
      </c>
      <c r="J415" s="118">
        <v>90208.2</v>
      </c>
      <c r="K415" s="118">
        <v>2851198.88</v>
      </c>
      <c r="L415" s="118">
        <v>5395519.2000000002</v>
      </c>
      <c r="M415" s="118">
        <v>0.4</v>
      </c>
      <c r="N415" s="118">
        <v>0.21</v>
      </c>
      <c r="O415" s="118">
        <v>123656380.96006426</v>
      </c>
    </row>
    <row r="416" spans="2:15" ht="14" customHeight="1" x14ac:dyDescent="0.2">
      <c r="B416" s="171"/>
      <c r="C416" s="118">
        <v>292</v>
      </c>
      <c r="D416" s="261">
        <v>25833.19</v>
      </c>
      <c r="E416" s="261">
        <v>0.03</v>
      </c>
      <c r="F416" s="118">
        <v>0.15</v>
      </c>
      <c r="G416" s="118">
        <v>87987.76</v>
      </c>
      <c r="H416" s="118">
        <v>13700575.49</v>
      </c>
      <c r="I416" s="118">
        <v>45903.49</v>
      </c>
      <c r="J416" s="118">
        <v>125172.86</v>
      </c>
      <c r="K416" s="118">
        <v>2192109.2400000002</v>
      </c>
      <c r="L416" s="118">
        <v>5395519.2000000002</v>
      </c>
      <c r="M416" s="118">
        <v>0.42</v>
      </c>
      <c r="N416" s="118">
        <v>0.38</v>
      </c>
      <c r="O416" s="118">
        <v>63806315.261624977</v>
      </c>
    </row>
    <row r="417" spans="2:15" ht="14" customHeight="1" x14ac:dyDescent="0.2">
      <c r="B417" s="171"/>
      <c r="C417" s="118">
        <v>293</v>
      </c>
      <c r="D417" s="261">
        <v>22459.53</v>
      </c>
      <c r="E417" s="261">
        <v>0.03</v>
      </c>
      <c r="F417" s="118">
        <v>0.15</v>
      </c>
      <c r="G417" s="118">
        <v>72947.509999999995</v>
      </c>
      <c r="H417" s="118">
        <v>24873195.129999999</v>
      </c>
      <c r="I417" s="118">
        <v>56926.14</v>
      </c>
      <c r="J417" s="118">
        <v>91831.35</v>
      </c>
      <c r="K417" s="118">
        <v>2890535.73</v>
      </c>
      <c r="L417" s="118">
        <v>5395519.2000000002</v>
      </c>
      <c r="M417" s="118">
        <v>0.42</v>
      </c>
      <c r="N417" s="118">
        <v>0.32</v>
      </c>
      <c r="O417" s="118">
        <v>54923954.505816206</v>
      </c>
    </row>
    <row r="418" spans="2:15" ht="14" customHeight="1" x14ac:dyDescent="0.2">
      <c r="B418" s="171"/>
      <c r="C418" s="118">
        <v>294</v>
      </c>
      <c r="D418" s="261">
        <v>38505.17</v>
      </c>
      <c r="E418" s="261">
        <v>0.03</v>
      </c>
      <c r="F418" s="118">
        <v>0.24</v>
      </c>
      <c r="G418" s="118">
        <v>62606.65</v>
      </c>
      <c r="H418" s="118">
        <v>22522747.5</v>
      </c>
      <c r="I418" s="118">
        <v>46149.08</v>
      </c>
      <c r="J418" s="118">
        <v>132481.57</v>
      </c>
      <c r="K418" s="118">
        <v>2644156.9300000002</v>
      </c>
      <c r="L418" s="118">
        <v>5395519.2000000002</v>
      </c>
      <c r="M418" s="118">
        <v>0.35</v>
      </c>
      <c r="N418" s="118">
        <v>0.28000000000000003</v>
      </c>
      <c r="O418" s="118">
        <v>257196154.12160224</v>
      </c>
    </row>
    <row r="419" spans="2:15" ht="14" customHeight="1" x14ac:dyDescent="0.2">
      <c r="B419" s="171"/>
      <c r="C419" s="118">
        <v>295</v>
      </c>
      <c r="D419" s="261">
        <v>26976.560000000001</v>
      </c>
      <c r="E419" s="261">
        <v>0.03</v>
      </c>
      <c r="F419" s="118">
        <v>0.16</v>
      </c>
      <c r="G419" s="118">
        <v>43407.23</v>
      </c>
      <c r="H419" s="118">
        <v>20561468.260000002</v>
      </c>
      <c r="I419" s="118">
        <v>51504.91</v>
      </c>
      <c r="J419" s="118">
        <v>105138.84</v>
      </c>
      <c r="K419" s="118">
        <v>2114596.0699999998</v>
      </c>
      <c r="L419" s="118">
        <v>5395519.2000000002</v>
      </c>
      <c r="M419" s="118">
        <v>0.47</v>
      </c>
      <c r="N419" s="118">
        <v>0.32</v>
      </c>
      <c r="O419" s="118">
        <v>34456579.977302074</v>
      </c>
    </row>
    <row r="420" spans="2:15" ht="14" customHeight="1" x14ac:dyDescent="0.2">
      <c r="B420" s="171"/>
      <c r="C420" s="118">
        <v>296</v>
      </c>
      <c r="D420" s="261">
        <v>39714.089999999997</v>
      </c>
      <c r="E420" s="261">
        <v>0.04</v>
      </c>
      <c r="F420" s="118">
        <v>0.18</v>
      </c>
      <c r="G420" s="118">
        <v>47194.17</v>
      </c>
      <c r="H420" s="118">
        <v>20682304.120000001</v>
      </c>
      <c r="I420" s="118">
        <v>46500.13</v>
      </c>
      <c r="J420" s="118">
        <v>78679.990000000005</v>
      </c>
      <c r="K420" s="118">
        <v>2355191.77</v>
      </c>
      <c r="L420" s="118">
        <v>5395519.2000000002</v>
      </c>
      <c r="M420" s="118">
        <v>0.47</v>
      </c>
      <c r="N420" s="118">
        <v>0.37</v>
      </c>
      <c r="O420" s="118">
        <v>59775099.575639173</v>
      </c>
    </row>
    <row r="421" spans="2:15" ht="14" customHeight="1" x14ac:dyDescent="0.2">
      <c r="B421" s="171"/>
      <c r="C421" s="118">
        <v>297</v>
      </c>
      <c r="D421" s="261">
        <v>36044.68</v>
      </c>
      <c r="E421" s="261">
        <v>0.03</v>
      </c>
      <c r="F421" s="118">
        <v>0.16</v>
      </c>
      <c r="G421" s="118">
        <v>46002.71</v>
      </c>
      <c r="H421" s="118">
        <v>19497008.149999999</v>
      </c>
      <c r="I421" s="118">
        <v>57552.05</v>
      </c>
      <c r="J421" s="118">
        <v>91997.34</v>
      </c>
      <c r="K421" s="118">
        <v>3196457.78</v>
      </c>
      <c r="L421" s="118">
        <v>5395519.2000000002</v>
      </c>
      <c r="M421" s="118">
        <v>0.46</v>
      </c>
      <c r="N421" s="118">
        <v>0.32</v>
      </c>
      <c r="O421" s="118">
        <v>60555048.692195013</v>
      </c>
    </row>
    <row r="422" spans="2:15" ht="14" customHeight="1" x14ac:dyDescent="0.2">
      <c r="B422" s="171"/>
      <c r="C422" s="118">
        <v>298</v>
      </c>
      <c r="D422" s="261">
        <v>32933.65</v>
      </c>
      <c r="E422" s="261">
        <v>0.04</v>
      </c>
      <c r="F422" s="118">
        <v>0.21</v>
      </c>
      <c r="G422" s="118">
        <v>81683.62</v>
      </c>
      <c r="H422" s="118">
        <v>20326710.579999998</v>
      </c>
      <c r="I422" s="118">
        <v>45406.14</v>
      </c>
      <c r="J422" s="118">
        <v>99209.3</v>
      </c>
      <c r="K422" s="118">
        <v>3146614.22</v>
      </c>
      <c r="L422" s="118">
        <v>5395519.2000000002</v>
      </c>
      <c r="M422" s="118">
        <v>0.53</v>
      </c>
      <c r="N422" s="118">
        <v>0.26</v>
      </c>
      <c r="O422" s="118">
        <v>223822097.8496896</v>
      </c>
    </row>
    <row r="423" spans="2:15" ht="14" customHeight="1" x14ac:dyDescent="0.2">
      <c r="B423" s="171"/>
      <c r="C423" s="118">
        <v>299</v>
      </c>
      <c r="D423" s="261">
        <v>19539.900000000001</v>
      </c>
      <c r="E423" s="261">
        <v>0.03</v>
      </c>
      <c r="F423" s="118">
        <v>0.22</v>
      </c>
      <c r="G423" s="118">
        <v>52257.22</v>
      </c>
      <c r="H423" s="118">
        <v>28328025.460000001</v>
      </c>
      <c r="I423" s="118">
        <v>33550.15</v>
      </c>
      <c r="J423" s="118">
        <v>60262.71</v>
      </c>
      <c r="K423" s="118">
        <v>1878791.35</v>
      </c>
      <c r="L423" s="118">
        <v>5395519.2000000002</v>
      </c>
      <c r="M423" s="118">
        <v>0.43</v>
      </c>
      <c r="N423" s="118">
        <v>0.35</v>
      </c>
      <c r="O423" s="118">
        <v>31317589.710657999</v>
      </c>
    </row>
    <row r="424" spans="2:15" ht="14" customHeight="1" x14ac:dyDescent="0.2">
      <c r="B424" s="171"/>
      <c r="C424" s="118">
        <v>300</v>
      </c>
      <c r="D424" s="261">
        <v>37093.870000000003</v>
      </c>
      <c r="E424" s="261">
        <v>0.04</v>
      </c>
      <c r="F424" s="118">
        <v>0.23</v>
      </c>
      <c r="G424" s="118">
        <v>65128.33</v>
      </c>
      <c r="H424" s="118">
        <v>19267608.239999998</v>
      </c>
      <c r="I424" s="118">
        <v>31564.68</v>
      </c>
      <c r="J424" s="118">
        <v>116672.92</v>
      </c>
      <c r="K424" s="118">
        <v>2689058.41</v>
      </c>
      <c r="L424" s="118">
        <v>5395519.2000000002</v>
      </c>
      <c r="M424" s="118">
        <v>0.53</v>
      </c>
      <c r="N424" s="118">
        <v>0.26</v>
      </c>
      <c r="O424" s="118">
        <v>221095716.35739118</v>
      </c>
    </row>
    <row r="425" spans="2:15" ht="14" customHeight="1" x14ac:dyDescent="0.2">
      <c r="B425" s="171"/>
      <c r="C425" s="118">
        <v>301</v>
      </c>
      <c r="D425" s="261">
        <v>27850.19</v>
      </c>
      <c r="E425" s="261">
        <v>0.03</v>
      </c>
      <c r="F425" s="118">
        <v>0.21</v>
      </c>
      <c r="G425" s="118">
        <v>90449.95</v>
      </c>
      <c r="H425" s="118">
        <v>25947047.27</v>
      </c>
      <c r="I425" s="118">
        <v>57584.66</v>
      </c>
      <c r="J425" s="118">
        <v>93255.46</v>
      </c>
      <c r="K425" s="118">
        <v>2544558.7400000002</v>
      </c>
      <c r="L425" s="118">
        <v>5395519.2000000002</v>
      </c>
      <c r="M425" s="118">
        <v>0.45</v>
      </c>
      <c r="N425" s="118">
        <v>0.31</v>
      </c>
      <c r="O425" s="118">
        <v>151455546.74756274</v>
      </c>
    </row>
    <row r="426" spans="2:15" ht="14" customHeight="1" x14ac:dyDescent="0.2">
      <c r="B426" s="171"/>
      <c r="C426" s="118">
        <v>302</v>
      </c>
      <c r="D426" s="261">
        <v>32345.38</v>
      </c>
      <c r="E426" s="261">
        <v>0.03</v>
      </c>
      <c r="F426" s="118">
        <v>0.15</v>
      </c>
      <c r="G426" s="118">
        <v>66628.240000000005</v>
      </c>
      <c r="H426" s="118">
        <v>22162811.370000001</v>
      </c>
      <c r="I426" s="118">
        <v>65855.520000000004</v>
      </c>
      <c r="J426" s="118">
        <v>84499.88</v>
      </c>
      <c r="K426" s="118">
        <v>3028871.11</v>
      </c>
      <c r="L426" s="118">
        <v>5395519.2000000002</v>
      </c>
      <c r="M426" s="118">
        <v>0.36</v>
      </c>
      <c r="N426" s="118">
        <v>0.27</v>
      </c>
      <c r="O426" s="118">
        <v>140620589.06215701</v>
      </c>
    </row>
    <row r="427" spans="2:15" ht="14" customHeight="1" x14ac:dyDescent="0.2">
      <c r="B427" s="171"/>
      <c r="C427" s="118">
        <v>303</v>
      </c>
      <c r="D427" s="261">
        <v>23814.6</v>
      </c>
      <c r="E427" s="261">
        <v>0.03</v>
      </c>
      <c r="F427" s="118">
        <v>0.21</v>
      </c>
      <c r="G427" s="118">
        <v>57779.56</v>
      </c>
      <c r="H427" s="118">
        <v>22531305.199999999</v>
      </c>
      <c r="I427" s="118">
        <v>52391.86</v>
      </c>
      <c r="J427" s="118">
        <v>112664.9</v>
      </c>
      <c r="K427" s="118">
        <v>2126341</v>
      </c>
      <c r="L427" s="118">
        <v>5395519.2000000002</v>
      </c>
      <c r="M427" s="118">
        <v>0.33</v>
      </c>
      <c r="N427" s="118">
        <v>0.34</v>
      </c>
      <c r="O427" s="118">
        <v>74358342.859703481</v>
      </c>
    </row>
    <row r="428" spans="2:15" ht="14" customHeight="1" x14ac:dyDescent="0.2">
      <c r="B428" s="171"/>
      <c r="C428" s="118">
        <v>304</v>
      </c>
      <c r="D428" s="261">
        <v>32989.51</v>
      </c>
      <c r="E428" s="261">
        <v>0.05</v>
      </c>
      <c r="F428" s="118">
        <v>0.22</v>
      </c>
      <c r="G428" s="118">
        <v>69791</v>
      </c>
      <c r="H428" s="118">
        <v>14855024.369999999</v>
      </c>
      <c r="I428" s="118">
        <v>42528.61</v>
      </c>
      <c r="J428" s="118">
        <v>70778.789999999994</v>
      </c>
      <c r="K428" s="118">
        <v>3159111.31</v>
      </c>
      <c r="L428" s="118">
        <v>5395519.2000000002</v>
      </c>
      <c r="M428" s="118">
        <v>0.48</v>
      </c>
      <c r="N428" s="118">
        <v>0.23</v>
      </c>
      <c r="O428" s="118">
        <v>309797920.77284652</v>
      </c>
    </row>
    <row r="429" spans="2:15" ht="14" customHeight="1" x14ac:dyDescent="0.2">
      <c r="B429" s="171"/>
      <c r="C429" s="118">
        <v>305</v>
      </c>
      <c r="D429" s="261">
        <v>27165.73</v>
      </c>
      <c r="E429" s="261">
        <v>0.03</v>
      </c>
      <c r="F429" s="118">
        <v>0.17</v>
      </c>
      <c r="G429" s="118">
        <v>45551.94</v>
      </c>
      <c r="H429" s="118">
        <v>15613094.25</v>
      </c>
      <c r="I429" s="118">
        <v>44047.5</v>
      </c>
      <c r="J429" s="118">
        <v>106714.82</v>
      </c>
      <c r="K429" s="118">
        <v>1607162.75</v>
      </c>
      <c r="L429" s="118">
        <v>5395519.2000000002</v>
      </c>
      <c r="M429" s="118">
        <v>0.47</v>
      </c>
      <c r="N429" s="118">
        <v>0.24</v>
      </c>
      <c r="O429" s="118">
        <v>91380408.667638391</v>
      </c>
    </row>
    <row r="430" spans="2:15" ht="14" customHeight="1" x14ac:dyDescent="0.2">
      <c r="B430" s="171"/>
      <c r="C430" s="118">
        <v>306</v>
      </c>
      <c r="D430" s="261">
        <v>26332.720000000001</v>
      </c>
      <c r="E430" s="261">
        <v>0.03</v>
      </c>
      <c r="F430" s="118">
        <v>0.18</v>
      </c>
      <c r="G430" s="118">
        <v>57473.77</v>
      </c>
      <c r="H430" s="118">
        <v>21830129.140000001</v>
      </c>
      <c r="I430" s="118">
        <v>58422.29</v>
      </c>
      <c r="J430" s="118">
        <v>106143.59</v>
      </c>
      <c r="K430" s="118">
        <v>2970646.01</v>
      </c>
      <c r="L430" s="118">
        <v>5395519.2000000002</v>
      </c>
      <c r="M430" s="118">
        <v>0.36</v>
      </c>
      <c r="N430" s="118">
        <v>0.32</v>
      </c>
      <c r="O430" s="118">
        <v>76410984.262787953</v>
      </c>
    </row>
    <row r="431" spans="2:15" ht="14" customHeight="1" x14ac:dyDescent="0.2">
      <c r="B431" s="171"/>
      <c r="C431" s="118">
        <v>307</v>
      </c>
      <c r="D431" s="261">
        <v>22741.62</v>
      </c>
      <c r="E431" s="261">
        <v>0.04</v>
      </c>
      <c r="F431" s="118">
        <v>0.14000000000000001</v>
      </c>
      <c r="G431" s="118">
        <v>79699.899999999994</v>
      </c>
      <c r="H431" s="118">
        <v>15999568.880000001</v>
      </c>
      <c r="I431" s="118">
        <v>44708.37</v>
      </c>
      <c r="J431" s="118">
        <v>69283.429999999993</v>
      </c>
      <c r="K431" s="118">
        <v>2017859.6</v>
      </c>
      <c r="L431" s="118">
        <v>5395519.2000000002</v>
      </c>
      <c r="M431" s="118">
        <v>0.51</v>
      </c>
      <c r="N431" s="118">
        <v>0.25</v>
      </c>
      <c r="O431" s="118">
        <v>105277431.92454909</v>
      </c>
    </row>
    <row r="432" spans="2:15" ht="14" customHeight="1" x14ac:dyDescent="0.2">
      <c r="B432" s="171"/>
      <c r="C432" s="118">
        <v>308</v>
      </c>
      <c r="D432" s="261">
        <v>27658.85</v>
      </c>
      <c r="E432" s="261">
        <v>0.04</v>
      </c>
      <c r="F432" s="118">
        <v>0.2</v>
      </c>
      <c r="G432" s="118">
        <v>70465.289999999994</v>
      </c>
      <c r="H432" s="118">
        <v>22431429.289999999</v>
      </c>
      <c r="I432" s="118">
        <v>61268.08</v>
      </c>
      <c r="J432" s="118">
        <v>80552.22</v>
      </c>
      <c r="K432" s="118">
        <v>2359801.7799999998</v>
      </c>
      <c r="L432" s="118">
        <v>5395519.2000000002</v>
      </c>
      <c r="M432" s="118">
        <v>0.39</v>
      </c>
      <c r="N432" s="118">
        <v>0.24</v>
      </c>
      <c r="O432" s="118">
        <v>228710700.35737815</v>
      </c>
    </row>
    <row r="433" spans="2:15" ht="14" customHeight="1" x14ac:dyDescent="0.2">
      <c r="B433" s="171"/>
      <c r="C433" s="118">
        <v>309</v>
      </c>
      <c r="D433" s="261">
        <v>39866.559999999998</v>
      </c>
      <c r="E433" s="261">
        <v>0.04</v>
      </c>
      <c r="F433" s="118">
        <v>0.15</v>
      </c>
      <c r="G433" s="118">
        <v>89512.639999999999</v>
      </c>
      <c r="H433" s="118">
        <v>13802300.91</v>
      </c>
      <c r="I433" s="118">
        <v>52574.94</v>
      </c>
      <c r="J433" s="118">
        <v>82364.42</v>
      </c>
      <c r="K433" s="118">
        <v>2305667.7400000002</v>
      </c>
      <c r="L433" s="118">
        <v>5395519.2000000002</v>
      </c>
      <c r="M433" s="118">
        <v>0.38</v>
      </c>
      <c r="N433" s="118">
        <v>0.31</v>
      </c>
      <c r="O433" s="118">
        <v>206386451.72208476</v>
      </c>
    </row>
    <row r="434" spans="2:15" ht="14" customHeight="1" x14ac:dyDescent="0.2">
      <c r="B434" s="171"/>
      <c r="C434" s="118">
        <v>310</v>
      </c>
      <c r="D434" s="261">
        <v>24933.31</v>
      </c>
      <c r="E434" s="261">
        <v>0.04</v>
      </c>
      <c r="F434" s="118">
        <v>0.19</v>
      </c>
      <c r="G434" s="118">
        <v>82736.98</v>
      </c>
      <c r="H434" s="118">
        <v>17948480.969999999</v>
      </c>
      <c r="I434" s="118">
        <v>47549.32</v>
      </c>
      <c r="J434" s="118">
        <v>103224.83</v>
      </c>
      <c r="K434" s="118">
        <v>2230675.65</v>
      </c>
      <c r="L434" s="118">
        <v>5395519.2000000002</v>
      </c>
      <c r="M434" s="118">
        <v>0.41</v>
      </c>
      <c r="N434" s="118">
        <v>0.23</v>
      </c>
      <c r="O434" s="118">
        <v>244129996.73947021</v>
      </c>
    </row>
    <row r="435" spans="2:15" ht="14" customHeight="1" x14ac:dyDescent="0.2">
      <c r="B435" s="171"/>
      <c r="C435" s="118">
        <v>311</v>
      </c>
      <c r="D435" s="261">
        <v>27307.3</v>
      </c>
      <c r="E435" s="261">
        <v>0.03</v>
      </c>
      <c r="F435" s="118">
        <v>0.15</v>
      </c>
      <c r="G435" s="118">
        <v>65163.93</v>
      </c>
      <c r="H435" s="118">
        <v>13395811.49</v>
      </c>
      <c r="I435" s="118">
        <v>48765.86</v>
      </c>
      <c r="J435" s="118">
        <v>101915.1</v>
      </c>
      <c r="K435" s="118">
        <v>3125284.62</v>
      </c>
      <c r="L435" s="118">
        <v>5395519.2000000002</v>
      </c>
      <c r="M435" s="118">
        <v>0.37</v>
      </c>
      <c r="N435" s="118">
        <v>0.35</v>
      </c>
      <c r="O435" s="118">
        <v>64847685.995830856</v>
      </c>
    </row>
    <row r="436" spans="2:15" ht="14" customHeight="1" x14ac:dyDescent="0.2">
      <c r="B436" s="171"/>
      <c r="C436" s="118">
        <v>312</v>
      </c>
      <c r="D436" s="261">
        <v>37360.74</v>
      </c>
      <c r="E436" s="261">
        <v>0.02</v>
      </c>
      <c r="F436" s="118">
        <v>0.18</v>
      </c>
      <c r="G436" s="118">
        <v>37811.31</v>
      </c>
      <c r="H436" s="118">
        <v>21201635.609999999</v>
      </c>
      <c r="I436" s="118">
        <v>64208.97</v>
      </c>
      <c r="J436" s="118">
        <v>92793.86</v>
      </c>
      <c r="K436" s="118">
        <v>1988755.32</v>
      </c>
      <c r="L436" s="118">
        <v>5395519.2000000002</v>
      </c>
      <c r="M436" s="118">
        <v>0.45</v>
      </c>
      <c r="N436" s="118">
        <v>0.3</v>
      </c>
      <c r="O436" s="118">
        <v>61199685.95791807</v>
      </c>
    </row>
    <row r="437" spans="2:15" ht="14" customHeight="1" x14ac:dyDescent="0.2">
      <c r="B437" s="171"/>
      <c r="C437" s="118">
        <v>313</v>
      </c>
      <c r="D437" s="261">
        <v>30757.53</v>
      </c>
      <c r="E437" s="261">
        <v>0.04</v>
      </c>
      <c r="F437" s="118">
        <v>0.25</v>
      </c>
      <c r="G437" s="118">
        <v>62447.97</v>
      </c>
      <c r="H437" s="118">
        <v>16408563.99</v>
      </c>
      <c r="I437" s="118">
        <v>59784.78</v>
      </c>
      <c r="J437" s="118">
        <v>124317.92</v>
      </c>
      <c r="K437" s="118">
        <v>2220388.59</v>
      </c>
      <c r="L437" s="118">
        <v>5395519.2000000002</v>
      </c>
      <c r="M437" s="118">
        <v>0.5</v>
      </c>
      <c r="N437" s="118">
        <v>0.26</v>
      </c>
      <c r="O437" s="118">
        <v>204385969.75933459</v>
      </c>
    </row>
    <row r="438" spans="2:15" ht="14" customHeight="1" x14ac:dyDescent="0.2">
      <c r="B438" s="171"/>
      <c r="C438" s="118">
        <v>314</v>
      </c>
      <c r="D438" s="261">
        <v>27168.75</v>
      </c>
      <c r="E438" s="261">
        <v>0.03</v>
      </c>
      <c r="F438" s="118">
        <v>0.23</v>
      </c>
      <c r="G438" s="118">
        <v>87317.67</v>
      </c>
      <c r="H438" s="118">
        <v>18208410.41</v>
      </c>
      <c r="I438" s="118">
        <v>46461.62</v>
      </c>
      <c r="J438" s="118">
        <v>79011.45</v>
      </c>
      <c r="K438" s="118">
        <v>2008929.14</v>
      </c>
      <c r="L438" s="118">
        <v>5395519.2000000002</v>
      </c>
      <c r="M438" s="118">
        <v>0.47</v>
      </c>
      <c r="N438" s="118">
        <v>0.27</v>
      </c>
      <c r="O438" s="118">
        <v>211432100.96034071</v>
      </c>
    </row>
    <row r="439" spans="2:15" ht="14" customHeight="1" x14ac:dyDescent="0.2">
      <c r="B439" s="171"/>
      <c r="C439" s="118">
        <v>315</v>
      </c>
      <c r="D439" s="261">
        <v>36981.980000000003</v>
      </c>
      <c r="E439" s="261">
        <v>0.03</v>
      </c>
      <c r="F439" s="118">
        <v>0.18</v>
      </c>
      <c r="G439" s="118">
        <v>81068.52</v>
      </c>
      <c r="H439" s="118">
        <v>15725140.699999999</v>
      </c>
      <c r="I439" s="118">
        <v>47606.61</v>
      </c>
      <c r="J439" s="118">
        <v>97121.919999999998</v>
      </c>
      <c r="K439" s="118">
        <v>2868616.46</v>
      </c>
      <c r="L439" s="118">
        <v>5395519.2000000002</v>
      </c>
      <c r="M439" s="118">
        <v>0.49</v>
      </c>
      <c r="N439" s="118">
        <v>0.25</v>
      </c>
      <c r="O439" s="118">
        <v>233909868.40496677</v>
      </c>
    </row>
    <row r="440" spans="2:15" ht="14" customHeight="1" x14ac:dyDescent="0.2">
      <c r="B440" s="171"/>
      <c r="C440" s="118">
        <v>316</v>
      </c>
      <c r="D440" s="261">
        <v>40198.44</v>
      </c>
      <c r="E440" s="261">
        <v>0.04</v>
      </c>
      <c r="F440" s="118">
        <v>0.19</v>
      </c>
      <c r="G440" s="118">
        <v>84574.81</v>
      </c>
      <c r="H440" s="118">
        <v>17040023.719999999</v>
      </c>
      <c r="I440" s="118">
        <v>41816.730000000003</v>
      </c>
      <c r="J440" s="118">
        <v>88949.42</v>
      </c>
      <c r="K440" s="118">
        <v>2499735.23</v>
      </c>
      <c r="L440" s="118">
        <v>5395519.2000000002</v>
      </c>
      <c r="M440" s="118">
        <v>0.32</v>
      </c>
      <c r="N440" s="118">
        <v>0.22</v>
      </c>
      <c r="O440" s="118">
        <v>520443540.05232775</v>
      </c>
    </row>
    <row r="441" spans="2:15" ht="14" customHeight="1" x14ac:dyDescent="0.2">
      <c r="B441" s="171"/>
      <c r="C441" s="118">
        <v>317</v>
      </c>
      <c r="D441" s="261">
        <v>21732.240000000002</v>
      </c>
      <c r="E441" s="261">
        <v>0.02</v>
      </c>
      <c r="F441" s="118">
        <v>0.26</v>
      </c>
      <c r="G441" s="118">
        <v>50022.62</v>
      </c>
      <c r="H441" s="118">
        <v>21693195.34</v>
      </c>
      <c r="I441" s="118">
        <v>45553.82</v>
      </c>
      <c r="J441" s="118">
        <v>94201.75</v>
      </c>
      <c r="K441" s="118">
        <v>2308289.2200000002</v>
      </c>
      <c r="L441" s="118">
        <v>5395519.2000000002</v>
      </c>
      <c r="M441" s="118">
        <v>0.44</v>
      </c>
      <c r="N441" s="118">
        <v>0.34</v>
      </c>
      <c r="O441" s="118">
        <v>50761187.837078318</v>
      </c>
    </row>
    <row r="442" spans="2:15" ht="14" customHeight="1" x14ac:dyDescent="0.2">
      <c r="B442" s="171"/>
      <c r="C442" s="118">
        <v>318</v>
      </c>
      <c r="D442" s="261">
        <v>36044.01</v>
      </c>
      <c r="E442" s="261">
        <v>0.03</v>
      </c>
      <c r="F442" s="118">
        <v>0.24</v>
      </c>
      <c r="G442" s="118">
        <v>52391.89</v>
      </c>
      <c r="H442" s="118">
        <v>24454322.190000001</v>
      </c>
      <c r="I442" s="118">
        <v>54799.19</v>
      </c>
      <c r="J442" s="118">
        <v>111695.43</v>
      </c>
      <c r="K442" s="118">
        <v>3393743.88</v>
      </c>
      <c r="L442" s="118">
        <v>5395519.2000000002</v>
      </c>
      <c r="M442" s="118">
        <v>0.54</v>
      </c>
      <c r="N442" s="118">
        <v>0.23</v>
      </c>
      <c r="O442" s="118">
        <v>191663564.289314</v>
      </c>
    </row>
    <row r="443" spans="2:15" ht="14" customHeight="1" x14ac:dyDescent="0.2">
      <c r="B443" s="171"/>
      <c r="C443" s="118">
        <v>319</v>
      </c>
      <c r="D443" s="261">
        <v>18677.05</v>
      </c>
      <c r="E443" s="261">
        <v>0.03</v>
      </c>
      <c r="F443" s="118">
        <v>0.24</v>
      </c>
      <c r="G443" s="118">
        <v>51829.15</v>
      </c>
      <c r="H443" s="118">
        <v>21742246.890000001</v>
      </c>
      <c r="I443" s="118">
        <v>45588.2</v>
      </c>
      <c r="J443" s="118">
        <v>142515.46</v>
      </c>
      <c r="K443" s="118">
        <v>2529215.1800000002</v>
      </c>
      <c r="L443" s="118">
        <v>5395519.2000000002</v>
      </c>
      <c r="M443" s="118">
        <v>0.55000000000000004</v>
      </c>
      <c r="N443" s="118">
        <v>0.3</v>
      </c>
      <c r="O443" s="118">
        <v>44177947.814136177</v>
      </c>
    </row>
    <row r="444" spans="2:15" ht="14" customHeight="1" x14ac:dyDescent="0.2">
      <c r="B444" s="171"/>
      <c r="C444" s="118">
        <v>320</v>
      </c>
      <c r="D444" s="261">
        <v>34753.07</v>
      </c>
      <c r="E444" s="261">
        <v>0.03</v>
      </c>
      <c r="F444" s="118">
        <v>0.19</v>
      </c>
      <c r="G444" s="118">
        <v>34492.239999999998</v>
      </c>
      <c r="H444" s="118">
        <v>26475936.399999999</v>
      </c>
      <c r="I444" s="118">
        <v>50704.57</v>
      </c>
      <c r="J444" s="118">
        <v>77338.149999999994</v>
      </c>
      <c r="K444" s="118">
        <v>2664383.33</v>
      </c>
      <c r="L444" s="118">
        <v>5395519.2000000002</v>
      </c>
      <c r="M444" s="118">
        <v>0.42</v>
      </c>
      <c r="N444" s="118">
        <v>0.27</v>
      </c>
      <c r="O444" s="118">
        <v>76484177.628249779</v>
      </c>
    </row>
    <row r="445" spans="2:15" ht="14" customHeight="1" x14ac:dyDescent="0.2">
      <c r="B445" s="171"/>
      <c r="C445" s="118">
        <v>321</v>
      </c>
      <c r="D445" s="261">
        <v>19188.150000000001</v>
      </c>
      <c r="E445" s="261">
        <v>0.03</v>
      </c>
      <c r="F445" s="118">
        <v>0.21</v>
      </c>
      <c r="G445" s="118">
        <v>93958.93</v>
      </c>
      <c r="H445" s="118">
        <v>18463978.800000001</v>
      </c>
      <c r="I445" s="118">
        <v>45390.46</v>
      </c>
      <c r="J445" s="118">
        <v>95584.87</v>
      </c>
      <c r="K445" s="118">
        <v>2239714.6800000002</v>
      </c>
      <c r="L445" s="118">
        <v>5395519.2000000002</v>
      </c>
      <c r="M445" s="118">
        <v>0.34</v>
      </c>
      <c r="N445" s="118">
        <v>0.25</v>
      </c>
      <c r="O445" s="118">
        <v>208238979.23989192</v>
      </c>
    </row>
    <row r="446" spans="2:15" ht="14" customHeight="1" x14ac:dyDescent="0.2">
      <c r="B446" s="171"/>
      <c r="C446" s="118">
        <v>322</v>
      </c>
      <c r="D446" s="261">
        <v>28742.77</v>
      </c>
      <c r="E446" s="261">
        <v>0.04</v>
      </c>
      <c r="F446" s="118">
        <v>0.16</v>
      </c>
      <c r="G446" s="118">
        <v>93566.12</v>
      </c>
      <c r="H446" s="118">
        <v>22391941.800000001</v>
      </c>
      <c r="I446" s="118">
        <v>47721.43</v>
      </c>
      <c r="J446" s="118">
        <v>78464.679999999993</v>
      </c>
      <c r="K446" s="118">
        <v>2094712.9</v>
      </c>
      <c r="L446" s="118">
        <v>5395519.2000000002</v>
      </c>
      <c r="M446" s="118">
        <v>0.36</v>
      </c>
      <c r="N446" s="118">
        <v>0.24</v>
      </c>
      <c r="O446" s="118">
        <v>269229770.48130023</v>
      </c>
    </row>
    <row r="447" spans="2:15" ht="14" customHeight="1" x14ac:dyDescent="0.2">
      <c r="B447" s="171"/>
      <c r="C447" s="118">
        <v>323</v>
      </c>
      <c r="D447" s="261">
        <v>37757.97</v>
      </c>
      <c r="E447" s="261">
        <v>0.03</v>
      </c>
      <c r="F447" s="118">
        <v>0.17</v>
      </c>
      <c r="G447" s="118">
        <v>62652.38</v>
      </c>
      <c r="H447" s="118">
        <v>24875564.68</v>
      </c>
      <c r="I447" s="118">
        <v>53322.31</v>
      </c>
      <c r="J447" s="118">
        <v>75472.490000000005</v>
      </c>
      <c r="K447" s="118">
        <v>2716473.18</v>
      </c>
      <c r="L447" s="118">
        <v>5395519.2000000002</v>
      </c>
      <c r="M447" s="118">
        <v>0.52</v>
      </c>
      <c r="N447" s="118">
        <v>0.24</v>
      </c>
      <c r="O447" s="118">
        <v>161834873.91776457</v>
      </c>
    </row>
    <row r="448" spans="2:15" ht="14" customHeight="1" x14ac:dyDescent="0.2">
      <c r="B448" s="171"/>
      <c r="C448" s="118">
        <v>324</v>
      </c>
      <c r="D448" s="261">
        <v>18791.68</v>
      </c>
      <c r="E448" s="261">
        <v>0.02</v>
      </c>
      <c r="F448" s="118">
        <v>0.22</v>
      </c>
      <c r="G448" s="118">
        <v>42638.95</v>
      </c>
      <c r="H448" s="118">
        <v>23694175.710000001</v>
      </c>
      <c r="I448" s="118">
        <v>47695.29</v>
      </c>
      <c r="J448" s="118">
        <v>95145.57</v>
      </c>
      <c r="K448" s="118">
        <v>2376346.84</v>
      </c>
      <c r="L448" s="118">
        <v>5395519.2000000002</v>
      </c>
      <c r="M448" s="118">
        <v>0.45</v>
      </c>
      <c r="N448" s="118">
        <v>0.34</v>
      </c>
      <c r="O448" s="118">
        <v>19548609.261604074</v>
      </c>
    </row>
    <row r="449" spans="2:15" ht="14" customHeight="1" x14ac:dyDescent="0.2">
      <c r="B449" s="171"/>
      <c r="C449" s="118">
        <v>325</v>
      </c>
      <c r="D449" s="261">
        <v>31645.279999999999</v>
      </c>
      <c r="E449" s="261">
        <v>0.03</v>
      </c>
      <c r="F449" s="118">
        <v>0.19</v>
      </c>
      <c r="G449" s="118">
        <v>63769</v>
      </c>
      <c r="H449" s="118">
        <v>11475436.51</v>
      </c>
      <c r="I449" s="118">
        <v>59032.88</v>
      </c>
      <c r="J449" s="118">
        <v>73745.86</v>
      </c>
      <c r="K449" s="118">
        <v>3373447.19</v>
      </c>
      <c r="L449" s="118">
        <v>5395519.2000000002</v>
      </c>
      <c r="M449" s="118">
        <v>0.47</v>
      </c>
      <c r="N449" s="118">
        <v>0.28999999999999998</v>
      </c>
      <c r="O449" s="118">
        <v>128226609.0561469</v>
      </c>
    </row>
    <row r="450" spans="2:15" ht="14" customHeight="1" x14ac:dyDescent="0.2">
      <c r="B450" s="171"/>
      <c r="C450" s="118">
        <v>326</v>
      </c>
      <c r="D450" s="261">
        <v>28301.05</v>
      </c>
      <c r="E450" s="261">
        <v>0.03</v>
      </c>
      <c r="F450" s="118">
        <v>0.16</v>
      </c>
      <c r="G450" s="118">
        <v>73054.33</v>
      </c>
      <c r="H450" s="118">
        <v>21680722.289999999</v>
      </c>
      <c r="I450" s="118">
        <v>67037.789999999994</v>
      </c>
      <c r="J450" s="118">
        <v>97540.44</v>
      </c>
      <c r="K450" s="118">
        <v>2425503.5699999998</v>
      </c>
      <c r="L450" s="118">
        <v>5395519.2000000002</v>
      </c>
      <c r="M450" s="118">
        <v>0.33</v>
      </c>
      <c r="N450" s="118">
        <v>0.28000000000000003</v>
      </c>
      <c r="O450" s="118">
        <v>141913305.54994199</v>
      </c>
    </row>
    <row r="451" spans="2:15" ht="14" customHeight="1" x14ac:dyDescent="0.2">
      <c r="B451" s="171"/>
      <c r="C451" s="118">
        <v>327</v>
      </c>
      <c r="D451" s="261">
        <v>30125.87</v>
      </c>
      <c r="E451" s="261">
        <v>0.03</v>
      </c>
      <c r="F451" s="118">
        <v>0.18</v>
      </c>
      <c r="G451" s="118">
        <v>70400.86</v>
      </c>
      <c r="H451" s="118">
        <v>16470367.199999999</v>
      </c>
      <c r="I451" s="118">
        <v>47023.74</v>
      </c>
      <c r="J451" s="118">
        <v>80849.679999999993</v>
      </c>
      <c r="K451" s="118">
        <v>2746356.13</v>
      </c>
      <c r="L451" s="118">
        <v>5395519.2000000002</v>
      </c>
      <c r="M451" s="118">
        <v>0.4</v>
      </c>
      <c r="N451" s="118">
        <v>0.28999999999999998</v>
      </c>
      <c r="O451" s="118">
        <v>141847209.78692609</v>
      </c>
    </row>
    <row r="452" spans="2:15" ht="14" customHeight="1" x14ac:dyDescent="0.2">
      <c r="B452" s="171"/>
      <c r="C452" s="118">
        <v>328</v>
      </c>
      <c r="D452" s="261">
        <v>18568.82</v>
      </c>
      <c r="E452" s="261">
        <v>0.03</v>
      </c>
      <c r="F452" s="118">
        <v>0.18</v>
      </c>
      <c r="G452" s="118">
        <v>64081.18</v>
      </c>
      <c r="H452" s="118">
        <v>20411705.27</v>
      </c>
      <c r="I452" s="118">
        <v>53398.14</v>
      </c>
      <c r="J452" s="118">
        <v>93782.19</v>
      </c>
      <c r="K452" s="118">
        <v>2956493.35</v>
      </c>
      <c r="L452" s="118">
        <v>5395519.2000000002</v>
      </c>
      <c r="M452" s="118">
        <v>0.45</v>
      </c>
      <c r="N452" s="118">
        <v>0.23</v>
      </c>
      <c r="O452" s="118">
        <v>100295131.91114062</v>
      </c>
    </row>
    <row r="453" spans="2:15" ht="14" customHeight="1" x14ac:dyDescent="0.2">
      <c r="B453" s="171"/>
      <c r="C453" s="118">
        <v>329</v>
      </c>
      <c r="D453" s="261">
        <v>30291.75</v>
      </c>
      <c r="E453" s="261">
        <v>0.02</v>
      </c>
      <c r="F453" s="118">
        <v>0.2</v>
      </c>
      <c r="G453" s="118">
        <v>71733.38</v>
      </c>
      <c r="H453" s="118">
        <v>17025353.66</v>
      </c>
      <c r="I453" s="118">
        <v>49170.32</v>
      </c>
      <c r="J453" s="118">
        <v>111698.26</v>
      </c>
      <c r="K453" s="118">
        <v>2267266.77</v>
      </c>
      <c r="L453" s="118">
        <v>5395519.2000000002</v>
      </c>
      <c r="M453" s="118">
        <v>0.45</v>
      </c>
      <c r="N453" s="118">
        <v>0.33</v>
      </c>
      <c r="O453" s="118">
        <v>100901321.99247558</v>
      </c>
    </row>
    <row r="454" spans="2:15" ht="14" customHeight="1" x14ac:dyDescent="0.2">
      <c r="B454" s="171"/>
      <c r="C454" s="118">
        <v>330</v>
      </c>
      <c r="D454" s="261">
        <v>14827.18</v>
      </c>
      <c r="E454" s="261">
        <v>0.03</v>
      </c>
      <c r="F454" s="118">
        <v>0.22</v>
      </c>
      <c r="G454" s="118">
        <v>58773.72</v>
      </c>
      <c r="H454" s="118">
        <v>20379715.559999999</v>
      </c>
      <c r="I454" s="118">
        <v>48185.19</v>
      </c>
      <c r="J454" s="118">
        <v>63502.6</v>
      </c>
      <c r="K454" s="118">
        <v>2177122.09</v>
      </c>
      <c r="L454" s="118">
        <v>5395519.2000000002</v>
      </c>
      <c r="M454" s="118">
        <v>0.53</v>
      </c>
      <c r="N454" s="118">
        <v>0.25</v>
      </c>
      <c r="O454" s="118">
        <v>59495957.208341382</v>
      </c>
    </row>
    <row r="455" spans="2:15" ht="14" customHeight="1" x14ac:dyDescent="0.2">
      <c r="B455" s="171"/>
      <c r="C455" s="118">
        <v>331</v>
      </c>
      <c r="D455" s="261">
        <v>20714.490000000002</v>
      </c>
      <c r="E455" s="261">
        <v>0.02</v>
      </c>
      <c r="F455" s="118">
        <v>0.17</v>
      </c>
      <c r="G455" s="118">
        <v>66905.38</v>
      </c>
      <c r="H455" s="118">
        <v>25804236.98</v>
      </c>
      <c r="I455" s="118">
        <v>42330.76</v>
      </c>
      <c r="J455" s="118">
        <v>94763.02</v>
      </c>
      <c r="K455" s="118">
        <v>2821879.81</v>
      </c>
      <c r="L455" s="118">
        <v>5395519.2000000002</v>
      </c>
      <c r="M455" s="118">
        <v>0.38</v>
      </c>
      <c r="N455" s="118">
        <v>0.35</v>
      </c>
      <c r="O455" s="118">
        <v>36555426.779333383</v>
      </c>
    </row>
    <row r="456" spans="2:15" ht="14" customHeight="1" x14ac:dyDescent="0.2">
      <c r="B456" s="171"/>
      <c r="C456" s="118">
        <v>332</v>
      </c>
      <c r="D456" s="261">
        <v>24163.360000000001</v>
      </c>
      <c r="E456" s="261">
        <v>0.03</v>
      </c>
      <c r="F456" s="118">
        <v>0.1</v>
      </c>
      <c r="G456" s="118">
        <v>58979.08</v>
      </c>
      <c r="H456" s="118">
        <v>24375682.09</v>
      </c>
      <c r="I456" s="118">
        <v>51581.72</v>
      </c>
      <c r="J456" s="118">
        <v>96952.73</v>
      </c>
      <c r="K456" s="118">
        <v>2912443.69</v>
      </c>
      <c r="L456" s="118">
        <v>5395519.2000000002</v>
      </c>
      <c r="M456" s="118">
        <v>0.37</v>
      </c>
      <c r="N456" s="118">
        <v>0.28999999999999998</v>
      </c>
      <c r="O456" s="118">
        <v>35574127.399631135</v>
      </c>
    </row>
    <row r="457" spans="2:15" ht="14" customHeight="1" x14ac:dyDescent="0.2">
      <c r="B457" s="171"/>
      <c r="C457" s="118">
        <v>333</v>
      </c>
      <c r="D457" s="261">
        <v>19570.66</v>
      </c>
      <c r="E457" s="261">
        <v>0.05</v>
      </c>
      <c r="F457" s="118">
        <v>0.2</v>
      </c>
      <c r="G457" s="118">
        <v>78898.19</v>
      </c>
      <c r="H457" s="118">
        <v>10633405.68</v>
      </c>
      <c r="I457" s="118">
        <v>61043.62</v>
      </c>
      <c r="J457" s="118">
        <v>83356.639999999999</v>
      </c>
      <c r="K457" s="118">
        <v>3025430.5</v>
      </c>
      <c r="L457" s="118">
        <v>5395519.2000000002</v>
      </c>
      <c r="M457" s="118">
        <v>0.5</v>
      </c>
      <c r="N457" s="118">
        <v>0.27</v>
      </c>
      <c r="O457" s="118">
        <v>131974515.48486707</v>
      </c>
    </row>
    <row r="458" spans="2:15" ht="14" customHeight="1" x14ac:dyDescent="0.2">
      <c r="B458" s="171"/>
      <c r="C458" s="118">
        <v>334</v>
      </c>
      <c r="D458" s="261">
        <v>23851.02</v>
      </c>
      <c r="E458" s="261">
        <v>0.03</v>
      </c>
      <c r="F458" s="118">
        <v>0.21</v>
      </c>
      <c r="G458" s="118">
        <v>58735.88</v>
      </c>
      <c r="H458" s="118">
        <v>23084541.219999999</v>
      </c>
      <c r="I458" s="118">
        <v>40579.040000000001</v>
      </c>
      <c r="J458" s="118">
        <v>130656.45</v>
      </c>
      <c r="K458" s="118">
        <v>2753238.98</v>
      </c>
      <c r="L458" s="118">
        <v>5395519.2000000002</v>
      </c>
      <c r="M458" s="118">
        <v>0.46</v>
      </c>
      <c r="N458" s="118">
        <v>0.31</v>
      </c>
      <c r="O458" s="118">
        <v>72250593.109367475</v>
      </c>
    </row>
    <row r="459" spans="2:15" ht="14" customHeight="1" x14ac:dyDescent="0.2">
      <c r="B459" s="171"/>
      <c r="C459" s="118">
        <v>335</v>
      </c>
      <c r="D459" s="261">
        <v>21450.33</v>
      </c>
      <c r="E459" s="261">
        <v>0.03</v>
      </c>
      <c r="F459" s="118">
        <v>0.2</v>
      </c>
      <c r="G459" s="118">
        <v>35806.83</v>
      </c>
      <c r="H459" s="118">
        <v>19522081.960000001</v>
      </c>
      <c r="I459" s="118">
        <v>33597.26</v>
      </c>
      <c r="J459" s="118">
        <v>92169.71</v>
      </c>
      <c r="K459" s="118">
        <v>2363837.63</v>
      </c>
      <c r="L459" s="118">
        <v>5395519.2000000002</v>
      </c>
      <c r="M459" s="118">
        <v>0.59</v>
      </c>
      <c r="N459" s="118">
        <v>0.28000000000000003</v>
      </c>
      <c r="O459" s="118">
        <v>24896175.005978379</v>
      </c>
    </row>
    <row r="460" spans="2:15" ht="14" customHeight="1" x14ac:dyDescent="0.2">
      <c r="B460" s="171"/>
      <c r="C460" s="118">
        <v>336</v>
      </c>
      <c r="D460" s="261">
        <v>24816.31</v>
      </c>
      <c r="E460" s="261">
        <v>0.02</v>
      </c>
      <c r="F460" s="118">
        <v>0.19</v>
      </c>
      <c r="G460" s="118">
        <v>77771.17</v>
      </c>
      <c r="H460" s="118">
        <v>17791639.530000001</v>
      </c>
      <c r="I460" s="118">
        <v>47737.82</v>
      </c>
      <c r="J460" s="118">
        <v>121481.02</v>
      </c>
      <c r="K460" s="118">
        <v>2528742.71</v>
      </c>
      <c r="L460" s="118">
        <v>5395519.2000000002</v>
      </c>
      <c r="M460" s="118">
        <v>0.41</v>
      </c>
      <c r="N460" s="118">
        <v>0.32</v>
      </c>
      <c r="O460" s="118">
        <v>95453182.477617443</v>
      </c>
    </row>
    <row r="461" spans="2:15" ht="14" customHeight="1" x14ac:dyDescent="0.2">
      <c r="B461" s="171"/>
      <c r="C461" s="118">
        <v>337</v>
      </c>
      <c r="D461" s="261">
        <v>12374.28</v>
      </c>
      <c r="E461" s="261">
        <v>0.03</v>
      </c>
      <c r="F461" s="118">
        <v>0.21</v>
      </c>
      <c r="G461" s="118">
        <v>67028.89</v>
      </c>
      <c r="H461" s="118">
        <v>20852382.710000001</v>
      </c>
      <c r="I461" s="118">
        <v>49320.55</v>
      </c>
      <c r="J461" s="118">
        <v>61723.53</v>
      </c>
      <c r="K461" s="118">
        <v>2077237.8</v>
      </c>
      <c r="L461" s="118">
        <v>5395519.2000000002</v>
      </c>
      <c r="M461" s="118">
        <v>0.38</v>
      </c>
      <c r="N461" s="118">
        <v>0.25</v>
      </c>
      <c r="O461" s="118">
        <v>75527199.921985045</v>
      </c>
    </row>
    <row r="462" spans="2:15" ht="14" customHeight="1" x14ac:dyDescent="0.2">
      <c r="B462" s="171"/>
      <c r="C462" s="118">
        <v>338</v>
      </c>
      <c r="D462" s="261">
        <v>20239.36</v>
      </c>
      <c r="E462" s="261">
        <v>0.03</v>
      </c>
      <c r="F462" s="118">
        <v>0.23</v>
      </c>
      <c r="G462" s="118">
        <v>70891.100000000006</v>
      </c>
      <c r="H462" s="118">
        <v>13440202.720000001</v>
      </c>
      <c r="I462" s="118">
        <v>63509.41</v>
      </c>
      <c r="J462" s="118">
        <v>72804.570000000007</v>
      </c>
      <c r="K462" s="118">
        <v>2475150.31</v>
      </c>
      <c r="L462" s="118">
        <v>5395519.2000000002</v>
      </c>
      <c r="M462" s="118">
        <v>0.4</v>
      </c>
      <c r="N462" s="118">
        <v>0.3</v>
      </c>
      <c r="O462" s="118">
        <v>114390080.44765346</v>
      </c>
    </row>
    <row r="463" spans="2:15" ht="14" customHeight="1" x14ac:dyDescent="0.2">
      <c r="B463" s="171"/>
      <c r="C463" s="118">
        <v>339</v>
      </c>
      <c r="D463" s="261">
        <v>9295.8700000000008</v>
      </c>
      <c r="E463" s="261">
        <v>0.03</v>
      </c>
      <c r="F463" s="118">
        <v>0.17</v>
      </c>
      <c r="G463" s="118">
        <v>68036.320000000007</v>
      </c>
      <c r="H463" s="118">
        <v>20398928.27</v>
      </c>
      <c r="I463" s="118">
        <v>43208.09</v>
      </c>
      <c r="J463" s="118">
        <v>117174.31</v>
      </c>
      <c r="K463" s="118">
        <v>2064819.86</v>
      </c>
      <c r="L463" s="118">
        <v>5395519.2000000002</v>
      </c>
      <c r="M463" s="118">
        <v>0.56000000000000005</v>
      </c>
      <c r="N463" s="118">
        <v>0.36</v>
      </c>
      <c r="O463" s="118">
        <v>-1468068.910848202</v>
      </c>
    </row>
    <row r="464" spans="2:15" ht="14" customHeight="1" x14ac:dyDescent="0.2">
      <c r="B464" s="171"/>
      <c r="C464" s="118">
        <v>340</v>
      </c>
      <c r="D464" s="261">
        <v>30998.73</v>
      </c>
      <c r="E464" s="261">
        <v>0.03</v>
      </c>
      <c r="F464" s="118">
        <v>0.27</v>
      </c>
      <c r="G464" s="118">
        <v>61732.55</v>
      </c>
      <c r="H464" s="118">
        <v>12350421.85</v>
      </c>
      <c r="I464" s="118">
        <v>41128.81</v>
      </c>
      <c r="J464" s="118">
        <v>81561.440000000002</v>
      </c>
      <c r="K464" s="118">
        <v>2124055.2999999998</v>
      </c>
      <c r="L464" s="118">
        <v>5395519.2000000002</v>
      </c>
      <c r="M464" s="118">
        <v>0.31</v>
      </c>
      <c r="N464" s="118">
        <v>0.38</v>
      </c>
      <c r="O464" s="118">
        <v>129704036.4592618</v>
      </c>
    </row>
    <row r="465" spans="2:15" ht="14" customHeight="1" x14ac:dyDescent="0.2">
      <c r="B465" s="171"/>
      <c r="C465" s="118">
        <v>341</v>
      </c>
      <c r="D465" s="261">
        <v>29969.68</v>
      </c>
      <c r="E465" s="261">
        <v>0.03</v>
      </c>
      <c r="F465" s="118">
        <v>0.16</v>
      </c>
      <c r="G465" s="118">
        <v>88789.42</v>
      </c>
      <c r="H465" s="118">
        <v>24838137.27</v>
      </c>
      <c r="I465" s="118">
        <v>38439.74</v>
      </c>
      <c r="J465" s="118">
        <v>111138.26</v>
      </c>
      <c r="K465" s="118">
        <v>2937520.47</v>
      </c>
      <c r="L465" s="118">
        <v>5395519.2000000002</v>
      </c>
      <c r="M465" s="118">
        <v>0.46</v>
      </c>
      <c r="N465" s="118">
        <v>0.25</v>
      </c>
      <c r="O465" s="118">
        <v>183093246.75625181</v>
      </c>
    </row>
    <row r="466" spans="2:15" ht="14" customHeight="1" x14ac:dyDescent="0.2">
      <c r="B466" s="171"/>
      <c r="C466" s="118">
        <v>342</v>
      </c>
      <c r="D466" s="261">
        <v>38159.1</v>
      </c>
      <c r="E466" s="261">
        <v>0.03</v>
      </c>
      <c r="F466" s="118">
        <v>0.23</v>
      </c>
      <c r="G466" s="118">
        <v>54134.16</v>
      </c>
      <c r="H466" s="118">
        <v>28775640.370000001</v>
      </c>
      <c r="I466" s="118">
        <v>42399.02</v>
      </c>
      <c r="J466" s="118">
        <v>111771.1</v>
      </c>
      <c r="K466" s="118">
        <v>3400624.23</v>
      </c>
      <c r="L466" s="118">
        <v>5395519.2000000002</v>
      </c>
      <c r="M466" s="118">
        <v>0.47</v>
      </c>
      <c r="N466" s="118">
        <v>0.28000000000000003</v>
      </c>
      <c r="O466" s="118">
        <v>157083095.55902943</v>
      </c>
    </row>
    <row r="467" spans="2:15" ht="14" customHeight="1" x14ac:dyDescent="0.2">
      <c r="B467" s="171"/>
      <c r="C467" s="118">
        <v>343</v>
      </c>
      <c r="D467" s="261">
        <v>31212</v>
      </c>
      <c r="E467" s="261">
        <v>0.03</v>
      </c>
      <c r="F467" s="118">
        <v>0.2</v>
      </c>
      <c r="G467" s="118">
        <v>74594.100000000006</v>
      </c>
      <c r="H467" s="118">
        <v>15422975.75</v>
      </c>
      <c r="I467" s="118">
        <v>60693.82</v>
      </c>
      <c r="J467" s="118">
        <v>83625.61</v>
      </c>
      <c r="K467" s="118">
        <v>2665121.9500000002</v>
      </c>
      <c r="L467" s="118">
        <v>5395519.2000000002</v>
      </c>
      <c r="M467" s="118">
        <v>0.35</v>
      </c>
      <c r="N467" s="118">
        <v>0.28000000000000003</v>
      </c>
      <c r="O467" s="118">
        <v>209100819.81851143</v>
      </c>
    </row>
    <row r="468" spans="2:15" ht="14" customHeight="1" x14ac:dyDescent="0.2">
      <c r="B468" s="171"/>
      <c r="C468" s="118">
        <v>344</v>
      </c>
      <c r="D468" s="261">
        <v>24983.38</v>
      </c>
      <c r="E468" s="261">
        <v>0.03</v>
      </c>
      <c r="F468" s="118">
        <v>0.21</v>
      </c>
      <c r="G468" s="118">
        <v>71656.97</v>
      </c>
      <c r="H468" s="118">
        <v>20637736.010000002</v>
      </c>
      <c r="I468" s="118">
        <v>40071</v>
      </c>
      <c r="J468" s="118">
        <v>89229.96</v>
      </c>
      <c r="K468" s="118">
        <v>2515730.9700000002</v>
      </c>
      <c r="L468" s="118">
        <v>5395519.2000000002</v>
      </c>
      <c r="M468" s="118">
        <v>0.43</v>
      </c>
      <c r="N468" s="118">
        <v>0.34</v>
      </c>
      <c r="O468" s="118">
        <v>86822053.741514444</v>
      </c>
    </row>
    <row r="469" spans="2:15" ht="14" customHeight="1" x14ac:dyDescent="0.2">
      <c r="B469" s="171"/>
      <c r="C469" s="118">
        <v>345</v>
      </c>
      <c r="D469" s="261">
        <v>29987.37</v>
      </c>
      <c r="E469" s="261">
        <v>0.03</v>
      </c>
      <c r="F469" s="118">
        <v>0.28999999999999998</v>
      </c>
      <c r="G469" s="118">
        <v>54766.46</v>
      </c>
      <c r="H469" s="118">
        <v>16666967.619999999</v>
      </c>
      <c r="I469" s="118">
        <v>37856.14</v>
      </c>
      <c r="J469" s="118">
        <v>102311.23</v>
      </c>
      <c r="K469" s="118">
        <v>2690578.43</v>
      </c>
      <c r="L469" s="118">
        <v>5395519.2000000002</v>
      </c>
      <c r="M469" s="118">
        <v>0.36</v>
      </c>
      <c r="N469" s="118">
        <v>0.28999999999999998</v>
      </c>
      <c r="O469" s="118">
        <v>195090590.9414891</v>
      </c>
    </row>
    <row r="470" spans="2:15" ht="14" customHeight="1" x14ac:dyDescent="0.2">
      <c r="B470" s="171"/>
      <c r="C470" s="118">
        <v>346</v>
      </c>
      <c r="D470" s="261">
        <v>21606.91</v>
      </c>
      <c r="E470" s="261">
        <v>0.03</v>
      </c>
      <c r="F470" s="118">
        <v>0.18</v>
      </c>
      <c r="G470" s="118">
        <v>51753</v>
      </c>
      <c r="H470" s="118">
        <v>22777984.559999999</v>
      </c>
      <c r="I470" s="118">
        <v>32924.61</v>
      </c>
      <c r="J470" s="118">
        <v>132491.03</v>
      </c>
      <c r="K470" s="118">
        <v>1731853.57</v>
      </c>
      <c r="L470" s="118">
        <v>5395519.2000000002</v>
      </c>
      <c r="M470" s="118">
        <v>0.56000000000000005</v>
      </c>
      <c r="N470" s="118">
        <v>0.35</v>
      </c>
      <c r="O470" s="118">
        <v>17637269.842805326</v>
      </c>
    </row>
    <row r="471" spans="2:15" ht="14" customHeight="1" x14ac:dyDescent="0.2">
      <c r="B471" s="171"/>
      <c r="C471" s="118">
        <v>347</v>
      </c>
      <c r="D471" s="261">
        <v>18811.98</v>
      </c>
      <c r="E471" s="261">
        <v>0.02</v>
      </c>
      <c r="F471" s="118">
        <v>0.25</v>
      </c>
      <c r="G471" s="118">
        <v>95001.21</v>
      </c>
      <c r="H471" s="118">
        <v>24766883.629999999</v>
      </c>
      <c r="I471" s="118">
        <v>53539.61</v>
      </c>
      <c r="J471" s="118">
        <v>98663.8</v>
      </c>
      <c r="K471" s="118">
        <v>2650714.23</v>
      </c>
      <c r="L471" s="118">
        <v>5395519.2000000002</v>
      </c>
      <c r="M471" s="118">
        <v>0.41</v>
      </c>
      <c r="N471" s="118">
        <v>0.28000000000000003</v>
      </c>
      <c r="O471" s="118">
        <v>154800344.19629809</v>
      </c>
    </row>
    <row r="472" spans="2:15" ht="14" customHeight="1" x14ac:dyDescent="0.2">
      <c r="B472" s="171"/>
      <c r="C472" s="118">
        <v>348</v>
      </c>
      <c r="D472" s="261">
        <v>25019.73</v>
      </c>
      <c r="E472" s="261">
        <v>0.05</v>
      </c>
      <c r="F472" s="118">
        <v>0.23</v>
      </c>
      <c r="G472" s="118">
        <v>86023.05</v>
      </c>
      <c r="H472" s="118">
        <v>21615741.23</v>
      </c>
      <c r="I472" s="118">
        <v>59404.61</v>
      </c>
      <c r="J472" s="118">
        <v>60068.68</v>
      </c>
      <c r="K472" s="118">
        <v>1555540.97</v>
      </c>
      <c r="L472" s="118">
        <v>5395519.2000000002</v>
      </c>
      <c r="M472" s="118">
        <v>0.39</v>
      </c>
      <c r="N472" s="118">
        <v>0.37</v>
      </c>
      <c r="O472" s="118">
        <v>127897488.23990294</v>
      </c>
    </row>
    <row r="473" spans="2:15" ht="14" customHeight="1" x14ac:dyDescent="0.2">
      <c r="B473" s="171"/>
      <c r="C473" s="118">
        <v>349</v>
      </c>
      <c r="D473" s="261">
        <v>26618.21</v>
      </c>
      <c r="E473" s="261">
        <v>0.04</v>
      </c>
      <c r="F473" s="118">
        <v>0.23</v>
      </c>
      <c r="G473" s="118">
        <v>71336.22</v>
      </c>
      <c r="H473" s="118">
        <v>16998329.84</v>
      </c>
      <c r="I473" s="118">
        <v>56090.06</v>
      </c>
      <c r="J473" s="118">
        <v>79013.649999999994</v>
      </c>
      <c r="K473" s="118">
        <v>3128008.84</v>
      </c>
      <c r="L473" s="118">
        <v>5395519.2000000002</v>
      </c>
      <c r="M473" s="118">
        <v>0.43</v>
      </c>
      <c r="N473" s="118">
        <v>0.25</v>
      </c>
      <c r="O473" s="118">
        <v>227996497.60967413</v>
      </c>
    </row>
    <row r="474" spans="2:15" ht="14" customHeight="1" x14ac:dyDescent="0.2">
      <c r="B474" s="171"/>
      <c r="C474" s="118">
        <v>350</v>
      </c>
      <c r="D474" s="261">
        <v>35031.1</v>
      </c>
      <c r="E474" s="261">
        <v>0.03</v>
      </c>
      <c r="F474" s="118">
        <v>0.16</v>
      </c>
      <c r="G474" s="118">
        <v>83881.08</v>
      </c>
      <c r="H474" s="118">
        <v>22636114.780000001</v>
      </c>
      <c r="I474" s="118">
        <v>68308.45</v>
      </c>
      <c r="J474" s="118">
        <v>101438.64</v>
      </c>
      <c r="K474" s="118">
        <v>1380014.17</v>
      </c>
      <c r="L474" s="118">
        <v>5395519.2000000002</v>
      </c>
      <c r="M474" s="118">
        <v>0.39</v>
      </c>
      <c r="N474" s="118">
        <v>0.31</v>
      </c>
      <c r="O474" s="118">
        <v>152738255.35761663</v>
      </c>
    </row>
    <row r="475" spans="2:15" ht="14" customHeight="1" x14ac:dyDescent="0.2">
      <c r="B475" s="171"/>
      <c r="C475" s="118">
        <v>351</v>
      </c>
      <c r="D475" s="261">
        <v>26071.19</v>
      </c>
      <c r="E475" s="261">
        <v>0.03</v>
      </c>
      <c r="F475" s="118">
        <v>0.18</v>
      </c>
      <c r="G475" s="118">
        <v>56633.39</v>
      </c>
      <c r="H475" s="118">
        <v>21119269.23</v>
      </c>
      <c r="I475" s="118">
        <v>38668.519999999997</v>
      </c>
      <c r="J475" s="118">
        <v>104893.44</v>
      </c>
      <c r="K475" s="118">
        <v>2719635.4</v>
      </c>
      <c r="L475" s="118">
        <v>5395519.2000000002</v>
      </c>
      <c r="M475" s="118">
        <v>0.4</v>
      </c>
      <c r="N475" s="118">
        <v>0.27</v>
      </c>
      <c r="O475" s="118">
        <v>103798153.18512179</v>
      </c>
    </row>
    <row r="476" spans="2:15" ht="14" customHeight="1" x14ac:dyDescent="0.2">
      <c r="B476" s="171"/>
      <c r="C476" s="118">
        <v>352</v>
      </c>
      <c r="D476" s="261">
        <v>35586.89</v>
      </c>
      <c r="E476" s="261">
        <v>0.05</v>
      </c>
      <c r="F476" s="118">
        <v>0.19</v>
      </c>
      <c r="G476" s="118">
        <v>80357.679999999993</v>
      </c>
      <c r="H476" s="118">
        <v>22385321.82</v>
      </c>
      <c r="I476" s="118">
        <v>67450.98</v>
      </c>
      <c r="J476" s="118">
        <v>80400.62</v>
      </c>
      <c r="K476" s="118">
        <v>1781454.3</v>
      </c>
      <c r="L476" s="118">
        <v>5395519.2000000002</v>
      </c>
      <c r="M476" s="118">
        <v>0.56000000000000005</v>
      </c>
      <c r="N476" s="118">
        <v>0.3</v>
      </c>
      <c r="O476" s="118">
        <v>160529343.62238422</v>
      </c>
    </row>
    <row r="477" spans="2:15" ht="14" customHeight="1" x14ac:dyDescent="0.2">
      <c r="B477" s="171"/>
      <c r="C477" s="118">
        <v>353</v>
      </c>
      <c r="D477" s="261">
        <v>22871.25</v>
      </c>
      <c r="E477" s="261">
        <v>0.04</v>
      </c>
      <c r="F477" s="118">
        <v>0.2</v>
      </c>
      <c r="G477" s="118">
        <v>61666.58</v>
      </c>
      <c r="H477" s="118">
        <v>19164602.98</v>
      </c>
      <c r="I477" s="118">
        <v>53330.23</v>
      </c>
      <c r="J477" s="118">
        <v>106967.24</v>
      </c>
      <c r="K477" s="118">
        <v>1770395.05</v>
      </c>
      <c r="L477" s="118">
        <v>5395519.2000000002</v>
      </c>
      <c r="M477" s="118">
        <v>0.49</v>
      </c>
      <c r="N477" s="118">
        <v>0.23</v>
      </c>
      <c r="O477" s="118">
        <v>142872980.04228705</v>
      </c>
    </row>
    <row r="478" spans="2:15" ht="14" customHeight="1" x14ac:dyDescent="0.2">
      <c r="B478" s="171"/>
      <c r="C478" s="118">
        <v>354</v>
      </c>
      <c r="D478" s="261">
        <v>30955.16</v>
      </c>
      <c r="E478" s="261">
        <v>0.04</v>
      </c>
      <c r="F478" s="118">
        <v>0.26</v>
      </c>
      <c r="G478" s="118">
        <v>85180.23</v>
      </c>
      <c r="H478" s="118">
        <v>15231856.32</v>
      </c>
      <c r="I478" s="118">
        <v>41802.85</v>
      </c>
      <c r="J478" s="118">
        <v>93238.24</v>
      </c>
      <c r="K478" s="118">
        <v>3241786.25</v>
      </c>
      <c r="L478" s="118">
        <v>5395519.2000000002</v>
      </c>
      <c r="M478" s="118">
        <v>0.46</v>
      </c>
      <c r="N478" s="118">
        <v>0.28000000000000003</v>
      </c>
      <c r="O478" s="118">
        <v>283486872.1015963</v>
      </c>
    </row>
    <row r="479" spans="2:15" ht="14" customHeight="1" x14ac:dyDescent="0.2">
      <c r="B479" s="171"/>
      <c r="C479" s="118">
        <v>355</v>
      </c>
      <c r="D479" s="261">
        <v>21309.09</v>
      </c>
      <c r="E479" s="261">
        <v>0.03</v>
      </c>
      <c r="F479" s="118">
        <v>0.18</v>
      </c>
      <c r="G479" s="118">
        <v>66607.33</v>
      </c>
      <c r="H479" s="118">
        <v>14082932.460000001</v>
      </c>
      <c r="I479" s="118">
        <v>59393.63</v>
      </c>
      <c r="J479" s="118">
        <v>129006.68</v>
      </c>
      <c r="K479" s="118">
        <v>2536274.83</v>
      </c>
      <c r="L479" s="118">
        <v>5395519.2000000002</v>
      </c>
      <c r="M479" s="118">
        <v>0.38</v>
      </c>
      <c r="N479" s="118">
        <v>0.3</v>
      </c>
      <c r="O479" s="118">
        <v>87400068.726246536</v>
      </c>
    </row>
    <row r="480" spans="2:15" ht="14" customHeight="1" x14ac:dyDescent="0.2">
      <c r="B480" s="171"/>
      <c r="C480" s="118">
        <v>356</v>
      </c>
      <c r="D480" s="261">
        <v>33658.639999999999</v>
      </c>
      <c r="E480" s="261">
        <v>0.03</v>
      </c>
      <c r="F480" s="118">
        <v>0.15</v>
      </c>
      <c r="G480" s="118">
        <v>81418.81</v>
      </c>
      <c r="H480" s="118">
        <v>20300316.43</v>
      </c>
      <c r="I480" s="118">
        <v>41104.129999999997</v>
      </c>
      <c r="J480" s="118">
        <v>112807.09</v>
      </c>
      <c r="K480" s="118">
        <v>2832690.33</v>
      </c>
      <c r="L480" s="118">
        <v>5395519.2000000002</v>
      </c>
      <c r="M480" s="118">
        <v>0.36</v>
      </c>
      <c r="N480" s="118">
        <v>0.3</v>
      </c>
      <c r="O480" s="118">
        <v>150377822.6395514</v>
      </c>
    </row>
    <row r="481" spans="2:15" ht="14" customHeight="1" x14ac:dyDescent="0.2">
      <c r="B481" s="171"/>
      <c r="C481" s="118">
        <v>357</v>
      </c>
      <c r="D481" s="261">
        <v>16086.61</v>
      </c>
      <c r="E481" s="261">
        <v>0.02</v>
      </c>
      <c r="F481" s="118">
        <v>0.28000000000000003</v>
      </c>
      <c r="G481" s="118">
        <v>60287.95</v>
      </c>
      <c r="H481" s="118">
        <v>18772927.489999998</v>
      </c>
      <c r="I481" s="118">
        <v>56570</v>
      </c>
      <c r="J481" s="118">
        <v>96564.89</v>
      </c>
      <c r="K481" s="118">
        <v>2906627.43</v>
      </c>
      <c r="L481" s="118">
        <v>5395519.2000000002</v>
      </c>
      <c r="M481" s="118">
        <v>0.36</v>
      </c>
      <c r="N481" s="118">
        <v>0.25</v>
      </c>
      <c r="O481" s="118">
        <v>124807238.00123739</v>
      </c>
    </row>
    <row r="482" spans="2:15" ht="14" customHeight="1" x14ac:dyDescent="0.2">
      <c r="B482" s="171"/>
      <c r="C482" s="118">
        <v>358</v>
      </c>
      <c r="D482" s="261">
        <v>38145.879999999997</v>
      </c>
      <c r="E482" s="261">
        <v>0.03</v>
      </c>
      <c r="F482" s="118">
        <v>0.24</v>
      </c>
      <c r="G482" s="118">
        <v>55020.04</v>
      </c>
      <c r="H482" s="118">
        <v>18282860.640000001</v>
      </c>
      <c r="I482" s="118">
        <v>58936.76</v>
      </c>
      <c r="J482" s="118">
        <v>119461.14</v>
      </c>
      <c r="K482" s="118">
        <v>2036278.6</v>
      </c>
      <c r="L482" s="118">
        <v>5395519.2000000002</v>
      </c>
      <c r="M482" s="118">
        <v>0.56000000000000005</v>
      </c>
      <c r="N482" s="118">
        <v>0.3</v>
      </c>
      <c r="O482" s="118">
        <v>125309107.27746521</v>
      </c>
    </row>
    <row r="483" spans="2:15" ht="14" customHeight="1" x14ac:dyDescent="0.2">
      <c r="B483" s="171"/>
      <c r="C483" s="118">
        <v>359</v>
      </c>
      <c r="D483" s="261">
        <v>25906.12</v>
      </c>
      <c r="E483" s="261">
        <v>0.03</v>
      </c>
      <c r="F483" s="118">
        <v>0.11</v>
      </c>
      <c r="G483" s="118">
        <v>48488.31</v>
      </c>
      <c r="H483" s="118">
        <v>17739215.329999998</v>
      </c>
      <c r="I483" s="118">
        <v>53648.89</v>
      </c>
      <c r="J483" s="118">
        <v>74736.19</v>
      </c>
      <c r="K483" s="118">
        <v>2353046.75</v>
      </c>
      <c r="L483" s="118">
        <v>5395519.2000000002</v>
      </c>
      <c r="M483" s="118">
        <v>0.39</v>
      </c>
      <c r="N483" s="118">
        <v>0.27</v>
      </c>
      <c r="O483" s="118">
        <v>46947004.920763388</v>
      </c>
    </row>
    <row r="484" spans="2:15" ht="14" customHeight="1" x14ac:dyDescent="0.2">
      <c r="B484" s="171"/>
      <c r="C484" s="118">
        <v>360</v>
      </c>
      <c r="D484" s="261">
        <v>27244.01</v>
      </c>
      <c r="E484" s="261">
        <v>0.03</v>
      </c>
      <c r="F484" s="118">
        <v>0.22</v>
      </c>
      <c r="G484" s="118">
        <v>60524.2</v>
      </c>
      <c r="H484" s="118">
        <v>21369012.420000002</v>
      </c>
      <c r="I484" s="118">
        <v>58022.27</v>
      </c>
      <c r="J484" s="118">
        <v>98645.6</v>
      </c>
      <c r="K484" s="118">
        <v>1917818.3</v>
      </c>
      <c r="L484" s="118">
        <v>5395519.2000000002</v>
      </c>
      <c r="M484" s="118">
        <v>0.5</v>
      </c>
      <c r="N484" s="118">
        <v>0.3</v>
      </c>
      <c r="O484" s="118">
        <v>95737132.132213429</v>
      </c>
    </row>
    <row r="485" spans="2:15" ht="14" customHeight="1" x14ac:dyDescent="0.2">
      <c r="B485" s="171"/>
      <c r="C485" s="118">
        <v>361</v>
      </c>
      <c r="D485" s="261">
        <v>21565.17</v>
      </c>
      <c r="E485" s="261">
        <v>0.04</v>
      </c>
      <c r="F485" s="118">
        <v>0.14000000000000001</v>
      </c>
      <c r="G485" s="118">
        <v>77304.34</v>
      </c>
      <c r="H485" s="118">
        <v>26831815.34</v>
      </c>
      <c r="I485" s="118">
        <v>53801.16</v>
      </c>
      <c r="J485" s="118">
        <v>131586.76</v>
      </c>
      <c r="K485" s="118">
        <v>3043107.85</v>
      </c>
      <c r="L485" s="118">
        <v>5395519.2000000002</v>
      </c>
      <c r="M485" s="118">
        <v>0.35</v>
      </c>
      <c r="N485" s="118">
        <v>0.28000000000000003</v>
      </c>
      <c r="O485" s="118">
        <v>93437592.342032373</v>
      </c>
    </row>
    <row r="486" spans="2:15" ht="14" customHeight="1" x14ac:dyDescent="0.2">
      <c r="B486" s="171"/>
      <c r="C486" s="118">
        <v>362</v>
      </c>
      <c r="D486" s="261">
        <v>9930.98</v>
      </c>
      <c r="E486" s="261">
        <v>0.04</v>
      </c>
      <c r="F486" s="118">
        <v>0.21</v>
      </c>
      <c r="G486" s="118">
        <v>76861.399999999994</v>
      </c>
      <c r="H486" s="118">
        <v>13216705.27</v>
      </c>
      <c r="I486" s="118">
        <v>49285.94</v>
      </c>
      <c r="J486" s="118">
        <v>60038.14</v>
      </c>
      <c r="K486" s="118">
        <v>3129785.94</v>
      </c>
      <c r="L486" s="118">
        <v>5395519.2000000002</v>
      </c>
      <c r="M486" s="118">
        <v>0.37</v>
      </c>
      <c r="N486" s="118">
        <v>0.24</v>
      </c>
      <c r="O486" s="118">
        <v>91255926.234473124</v>
      </c>
    </row>
    <row r="487" spans="2:15" ht="14" customHeight="1" x14ac:dyDescent="0.2">
      <c r="B487" s="171"/>
      <c r="C487" s="118">
        <v>363</v>
      </c>
      <c r="D487" s="261">
        <v>20288.3</v>
      </c>
      <c r="E487" s="261">
        <v>0.04</v>
      </c>
      <c r="F487" s="118">
        <v>0.16</v>
      </c>
      <c r="G487" s="118">
        <v>74693.440000000002</v>
      </c>
      <c r="H487" s="118">
        <v>22171573.25</v>
      </c>
      <c r="I487" s="118">
        <v>63820.97</v>
      </c>
      <c r="J487" s="118">
        <v>73252.02</v>
      </c>
      <c r="K487" s="118">
        <v>1693305.4</v>
      </c>
      <c r="L487" s="118">
        <v>5395519.2000000002</v>
      </c>
      <c r="M487" s="118">
        <v>0.43</v>
      </c>
      <c r="N487" s="118">
        <v>0.32</v>
      </c>
      <c r="O487" s="118">
        <v>62456717.26890593</v>
      </c>
    </row>
    <row r="488" spans="2:15" ht="14" customHeight="1" x14ac:dyDescent="0.2">
      <c r="B488" s="171"/>
      <c r="C488" s="118">
        <v>364</v>
      </c>
      <c r="D488" s="261">
        <v>46990.45</v>
      </c>
      <c r="E488" s="261">
        <v>0.03</v>
      </c>
      <c r="F488" s="118">
        <v>0.14000000000000001</v>
      </c>
      <c r="G488" s="118">
        <v>50198.62</v>
      </c>
      <c r="H488" s="118">
        <v>12280132.41</v>
      </c>
      <c r="I488" s="118">
        <v>52929.86</v>
      </c>
      <c r="J488" s="118">
        <v>94976.9</v>
      </c>
      <c r="K488" s="118">
        <v>2978486.87</v>
      </c>
      <c r="L488" s="118">
        <v>5395519.2000000002</v>
      </c>
      <c r="M488" s="118">
        <v>0.39</v>
      </c>
      <c r="N488" s="118">
        <v>0.25</v>
      </c>
      <c r="O488" s="118">
        <v>169416516.77245355</v>
      </c>
    </row>
    <row r="489" spans="2:15" ht="14" customHeight="1" x14ac:dyDescent="0.2">
      <c r="B489" s="171"/>
      <c r="C489" s="118">
        <v>365</v>
      </c>
      <c r="D489" s="261">
        <v>16292.08</v>
      </c>
      <c r="E489" s="261">
        <v>0.03</v>
      </c>
      <c r="F489" s="118">
        <v>0.2</v>
      </c>
      <c r="G489" s="118">
        <v>55108.84</v>
      </c>
      <c r="H489" s="118">
        <v>13517143.949999999</v>
      </c>
      <c r="I489" s="118">
        <v>31525.200000000001</v>
      </c>
      <c r="J489" s="118">
        <v>111338.22</v>
      </c>
      <c r="K489" s="118">
        <v>2928625.93</v>
      </c>
      <c r="L489" s="118">
        <v>5395519.2000000002</v>
      </c>
      <c r="M489" s="118">
        <v>0.41</v>
      </c>
      <c r="N489" s="118">
        <v>0.24</v>
      </c>
      <c r="O489" s="118">
        <v>87311523.742888242</v>
      </c>
    </row>
    <row r="490" spans="2:15" ht="14" customHeight="1" x14ac:dyDescent="0.2">
      <c r="B490" s="171"/>
      <c r="C490" s="118">
        <v>366</v>
      </c>
      <c r="D490" s="261">
        <v>28484.14</v>
      </c>
      <c r="E490" s="261">
        <v>0.03</v>
      </c>
      <c r="F490" s="118">
        <v>0.24</v>
      </c>
      <c r="G490" s="118">
        <v>66400.84</v>
      </c>
      <c r="H490" s="118">
        <v>21172875.420000002</v>
      </c>
      <c r="I490" s="118">
        <v>66321.97</v>
      </c>
      <c r="J490" s="118">
        <v>126938.4</v>
      </c>
      <c r="K490" s="118">
        <v>1822867.67</v>
      </c>
      <c r="L490" s="118">
        <v>5395519.2000000002</v>
      </c>
      <c r="M490" s="118">
        <v>0.46</v>
      </c>
      <c r="N490" s="118">
        <v>0.35</v>
      </c>
      <c r="O490" s="118">
        <v>94894749.720794052</v>
      </c>
    </row>
    <row r="491" spans="2:15" ht="14" customHeight="1" x14ac:dyDescent="0.2">
      <c r="B491" s="171"/>
      <c r="C491" s="118">
        <v>367</v>
      </c>
      <c r="D491" s="261">
        <v>47872.800000000003</v>
      </c>
      <c r="E491" s="261">
        <v>0.02</v>
      </c>
      <c r="F491" s="118">
        <v>0.21</v>
      </c>
      <c r="G491" s="118">
        <v>80251.87</v>
      </c>
      <c r="H491" s="118">
        <v>11786666.890000001</v>
      </c>
      <c r="I491" s="118">
        <v>46738.07</v>
      </c>
      <c r="J491" s="118">
        <v>87470.32</v>
      </c>
      <c r="K491" s="118">
        <v>2508696.15</v>
      </c>
      <c r="L491" s="118">
        <v>5395519.2000000002</v>
      </c>
      <c r="M491" s="118">
        <v>0.36</v>
      </c>
      <c r="N491" s="118">
        <v>0.27</v>
      </c>
      <c r="O491" s="118">
        <v>367485260.78213984</v>
      </c>
    </row>
    <row r="492" spans="2:15" ht="14" customHeight="1" x14ac:dyDescent="0.2">
      <c r="B492" s="171"/>
      <c r="C492" s="118">
        <v>368</v>
      </c>
      <c r="D492" s="261">
        <v>24060.33</v>
      </c>
      <c r="E492" s="261">
        <v>0.03</v>
      </c>
      <c r="F492" s="118">
        <v>0.22</v>
      </c>
      <c r="G492" s="118">
        <v>45711.16</v>
      </c>
      <c r="H492" s="118">
        <v>20769362.59</v>
      </c>
      <c r="I492" s="118">
        <v>51653.26</v>
      </c>
      <c r="J492" s="118">
        <v>121992.97</v>
      </c>
      <c r="K492" s="118">
        <v>2431685.37</v>
      </c>
      <c r="L492" s="118">
        <v>5395519.2000000002</v>
      </c>
      <c r="M492" s="118">
        <v>0.48</v>
      </c>
      <c r="N492" s="118">
        <v>0.3</v>
      </c>
      <c r="O492" s="118">
        <v>59292506.41736038</v>
      </c>
    </row>
    <row r="493" spans="2:15" ht="14" customHeight="1" x14ac:dyDescent="0.2">
      <c r="B493" s="171"/>
      <c r="C493" s="118">
        <v>369</v>
      </c>
      <c r="D493" s="261">
        <v>35200.44</v>
      </c>
      <c r="E493" s="261">
        <v>0.03</v>
      </c>
      <c r="F493" s="118">
        <v>0.24</v>
      </c>
      <c r="G493" s="118">
        <v>69148.25</v>
      </c>
      <c r="H493" s="118">
        <v>11465821.77</v>
      </c>
      <c r="I493" s="118">
        <v>47909.99</v>
      </c>
      <c r="J493" s="118">
        <v>106702.66</v>
      </c>
      <c r="K493" s="118">
        <v>1631708.42</v>
      </c>
      <c r="L493" s="118">
        <v>5395519.2000000002</v>
      </c>
      <c r="M493" s="118">
        <v>0.45</v>
      </c>
      <c r="N493" s="118">
        <v>0.28000000000000003</v>
      </c>
      <c r="O493" s="118">
        <v>227654430.67568198</v>
      </c>
    </row>
    <row r="494" spans="2:15" ht="14" customHeight="1" x14ac:dyDescent="0.2">
      <c r="B494" s="171"/>
      <c r="C494" s="118">
        <v>370</v>
      </c>
      <c r="D494" s="261">
        <v>35685.51</v>
      </c>
      <c r="E494" s="261">
        <v>0.03</v>
      </c>
      <c r="F494" s="118">
        <v>0.2</v>
      </c>
      <c r="G494" s="118">
        <v>81221.2</v>
      </c>
      <c r="H494" s="118">
        <v>19770402.68</v>
      </c>
      <c r="I494" s="118">
        <v>66058.350000000006</v>
      </c>
      <c r="J494" s="118">
        <v>101396.2</v>
      </c>
      <c r="K494" s="118">
        <v>3212055.76</v>
      </c>
      <c r="L494" s="118">
        <v>5395519.2000000002</v>
      </c>
      <c r="M494" s="118">
        <v>0.48</v>
      </c>
      <c r="N494" s="118">
        <v>0.26</v>
      </c>
      <c r="O494" s="118">
        <v>235572141.61273742</v>
      </c>
    </row>
    <row r="495" spans="2:15" ht="14" customHeight="1" x14ac:dyDescent="0.2">
      <c r="B495" s="171"/>
      <c r="C495" s="118">
        <v>371</v>
      </c>
      <c r="D495" s="261">
        <v>33105.99</v>
      </c>
      <c r="E495" s="261">
        <v>0.03</v>
      </c>
      <c r="F495" s="118">
        <v>0.15</v>
      </c>
      <c r="G495" s="118">
        <v>85236.2</v>
      </c>
      <c r="H495" s="118">
        <v>19783144.890000001</v>
      </c>
      <c r="I495" s="118">
        <v>50260.13</v>
      </c>
      <c r="J495" s="118">
        <v>105161.96</v>
      </c>
      <c r="K495" s="118">
        <v>3712634.12</v>
      </c>
      <c r="L495" s="118">
        <v>5395519.2000000002</v>
      </c>
      <c r="M495" s="118">
        <v>0.43</v>
      </c>
      <c r="N495" s="118">
        <v>0.22</v>
      </c>
      <c r="O495" s="118">
        <v>249297322.57904714</v>
      </c>
    </row>
    <row r="496" spans="2:15" ht="14" customHeight="1" x14ac:dyDescent="0.2">
      <c r="B496" s="171"/>
      <c r="C496" s="118">
        <v>372</v>
      </c>
      <c r="D496" s="261">
        <v>23042</v>
      </c>
      <c r="E496" s="261">
        <v>0.04</v>
      </c>
      <c r="F496" s="118">
        <v>0.14000000000000001</v>
      </c>
      <c r="G496" s="118">
        <v>62259.61</v>
      </c>
      <c r="H496" s="118">
        <v>21685765.460000001</v>
      </c>
      <c r="I496" s="118">
        <v>47144.42</v>
      </c>
      <c r="J496" s="118">
        <v>121320.5</v>
      </c>
      <c r="K496" s="118">
        <v>1548387.1</v>
      </c>
      <c r="L496" s="118">
        <v>5395519.2000000002</v>
      </c>
      <c r="M496" s="118">
        <v>0.39</v>
      </c>
      <c r="N496" s="118">
        <v>0.28000000000000003</v>
      </c>
      <c r="O496" s="118">
        <v>75646891.429602787</v>
      </c>
    </row>
    <row r="497" spans="2:15" ht="14" customHeight="1" x14ac:dyDescent="0.2">
      <c r="B497" s="171"/>
      <c r="C497" s="118">
        <v>373</v>
      </c>
      <c r="D497" s="261">
        <v>28536.66</v>
      </c>
      <c r="E497" s="261">
        <v>0.03</v>
      </c>
      <c r="F497" s="118">
        <v>0.18</v>
      </c>
      <c r="G497" s="118">
        <v>64842.17</v>
      </c>
      <c r="H497" s="118">
        <v>20841176.530000001</v>
      </c>
      <c r="I497" s="118">
        <v>63203.85</v>
      </c>
      <c r="J497" s="118">
        <v>134860.57999999999</v>
      </c>
      <c r="K497" s="118">
        <v>2753704.52</v>
      </c>
      <c r="L497" s="118">
        <v>5395519.2000000002</v>
      </c>
      <c r="M497" s="118">
        <v>0.46</v>
      </c>
      <c r="N497" s="118">
        <v>0.28000000000000003</v>
      </c>
      <c r="O497" s="118">
        <v>111040965.81337354</v>
      </c>
    </row>
    <row r="498" spans="2:15" ht="14" customHeight="1" x14ac:dyDescent="0.2">
      <c r="B498" s="171"/>
      <c r="C498" s="118">
        <v>374</v>
      </c>
      <c r="D498" s="261">
        <v>20388.48</v>
      </c>
      <c r="E498" s="261">
        <v>0.03</v>
      </c>
      <c r="F498" s="118">
        <v>0.23</v>
      </c>
      <c r="G498" s="118">
        <v>56309.14</v>
      </c>
      <c r="H498" s="118">
        <v>21128194.120000001</v>
      </c>
      <c r="I498" s="118">
        <v>35332.5</v>
      </c>
      <c r="J498" s="118">
        <v>72211.97</v>
      </c>
      <c r="K498" s="118">
        <v>1735186.36</v>
      </c>
      <c r="L498" s="118">
        <v>5395519.2000000002</v>
      </c>
      <c r="M498" s="118">
        <v>0.39</v>
      </c>
      <c r="N498" s="118">
        <v>0.3</v>
      </c>
      <c r="O498" s="118">
        <v>82846014.994537994</v>
      </c>
    </row>
    <row r="499" spans="2:15" ht="14" customHeight="1" x14ac:dyDescent="0.2">
      <c r="B499" s="171"/>
      <c r="C499" s="118">
        <v>375</v>
      </c>
      <c r="D499" s="261">
        <v>31864.11</v>
      </c>
      <c r="E499" s="261">
        <v>0.02</v>
      </c>
      <c r="F499" s="118">
        <v>0.14000000000000001</v>
      </c>
      <c r="G499" s="118">
        <v>56154.45</v>
      </c>
      <c r="H499" s="118">
        <v>25025545.440000001</v>
      </c>
      <c r="I499" s="118">
        <v>61845.34</v>
      </c>
      <c r="J499" s="118">
        <v>73227.77</v>
      </c>
      <c r="K499" s="118">
        <v>2455178.16</v>
      </c>
      <c r="L499" s="118">
        <v>5395519.2000000002</v>
      </c>
      <c r="M499" s="118">
        <v>0.52</v>
      </c>
      <c r="N499" s="118">
        <v>0.22</v>
      </c>
      <c r="O499" s="118">
        <v>96793184.311056703</v>
      </c>
    </row>
    <row r="500" spans="2:15" ht="14" customHeight="1" x14ac:dyDescent="0.2">
      <c r="B500" s="171"/>
      <c r="C500" s="118">
        <v>376</v>
      </c>
      <c r="D500" s="261">
        <v>35961.89</v>
      </c>
      <c r="E500" s="261">
        <v>0.03</v>
      </c>
      <c r="F500" s="118">
        <v>0.25</v>
      </c>
      <c r="G500" s="118">
        <v>63122.5</v>
      </c>
      <c r="H500" s="118">
        <v>26765962.98</v>
      </c>
      <c r="I500" s="118">
        <v>53271.360000000001</v>
      </c>
      <c r="J500" s="118">
        <v>94421.78</v>
      </c>
      <c r="K500" s="118">
        <v>3181130.25</v>
      </c>
      <c r="L500" s="118">
        <v>5395519.2000000002</v>
      </c>
      <c r="M500" s="118">
        <v>0.37</v>
      </c>
      <c r="N500" s="118">
        <v>0.33</v>
      </c>
      <c r="O500" s="118">
        <v>165628762.41095069</v>
      </c>
    </row>
    <row r="501" spans="2:15" ht="14" customHeight="1" x14ac:dyDescent="0.2">
      <c r="B501" s="171"/>
      <c r="C501" s="118">
        <v>377</v>
      </c>
      <c r="D501" s="261">
        <v>41791.39</v>
      </c>
      <c r="E501" s="261">
        <v>0.04</v>
      </c>
      <c r="F501" s="118">
        <v>0.21</v>
      </c>
      <c r="G501" s="118">
        <v>71304.28</v>
      </c>
      <c r="H501" s="118">
        <v>19949115.199999999</v>
      </c>
      <c r="I501" s="118">
        <v>59641.52</v>
      </c>
      <c r="J501" s="118">
        <v>91897.16</v>
      </c>
      <c r="K501" s="118">
        <v>2637877.46</v>
      </c>
      <c r="L501" s="118">
        <v>5395519.2000000002</v>
      </c>
      <c r="M501" s="118">
        <v>0.41</v>
      </c>
      <c r="N501" s="118">
        <v>0.25</v>
      </c>
      <c r="O501" s="118">
        <v>345384601.29110849</v>
      </c>
    </row>
    <row r="502" spans="2:15" ht="14" customHeight="1" x14ac:dyDescent="0.2">
      <c r="B502" s="171"/>
      <c r="C502" s="118">
        <v>378</v>
      </c>
      <c r="D502" s="261">
        <v>9136.4500000000007</v>
      </c>
      <c r="E502" s="261">
        <v>0.02</v>
      </c>
      <c r="F502" s="118">
        <v>0.21</v>
      </c>
      <c r="G502" s="118">
        <v>54226.78</v>
      </c>
      <c r="H502" s="118">
        <v>16699939.84</v>
      </c>
      <c r="I502" s="118">
        <v>32786.300000000003</v>
      </c>
      <c r="J502" s="118">
        <v>98241.97</v>
      </c>
      <c r="K502" s="118">
        <v>1934242.27</v>
      </c>
      <c r="L502" s="118">
        <v>5395519.2000000002</v>
      </c>
      <c r="M502" s="118">
        <v>0.45</v>
      </c>
      <c r="N502" s="118">
        <v>0.32</v>
      </c>
      <c r="O502" s="118">
        <v>11449373.813844468</v>
      </c>
    </row>
    <row r="503" spans="2:15" ht="14" customHeight="1" x14ac:dyDescent="0.2">
      <c r="B503" s="171"/>
      <c r="C503" s="118">
        <v>379</v>
      </c>
      <c r="D503" s="261">
        <v>23706.58</v>
      </c>
      <c r="E503" s="261">
        <v>0.03</v>
      </c>
      <c r="F503" s="118">
        <v>0.19</v>
      </c>
      <c r="G503" s="118">
        <v>76720.070000000007</v>
      </c>
      <c r="H503" s="118">
        <v>18522245.66</v>
      </c>
      <c r="I503" s="118">
        <v>45807.59</v>
      </c>
      <c r="J503" s="118">
        <v>119963.62</v>
      </c>
      <c r="K503" s="118">
        <v>1314444.52</v>
      </c>
      <c r="L503" s="118">
        <v>5395519.2000000002</v>
      </c>
      <c r="M503" s="118">
        <v>0.43</v>
      </c>
      <c r="N503" s="118">
        <v>0.22</v>
      </c>
      <c r="O503" s="118">
        <v>201769607.1673249</v>
      </c>
    </row>
    <row r="504" spans="2:15" ht="14" customHeight="1" x14ac:dyDescent="0.2">
      <c r="B504" s="171"/>
      <c r="C504" s="118">
        <v>380</v>
      </c>
      <c r="D504" s="261">
        <v>20606.990000000002</v>
      </c>
      <c r="E504" s="261">
        <v>0.04</v>
      </c>
      <c r="F504" s="118">
        <v>0.21</v>
      </c>
      <c r="G504" s="118">
        <v>42883.08</v>
      </c>
      <c r="H504" s="118">
        <v>15637795.32</v>
      </c>
      <c r="I504" s="118">
        <v>48397.89</v>
      </c>
      <c r="J504" s="118">
        <v>85654.59</v>
      </c>
      <c r="K504" s="118">
        <v>1824722.9</v>
      </c>
      <c r="L504" s="118">
        <v>5395519.2000000002</v>
      </c>
      <c r="M504" s="118">
        <v>0.44</v>
      </c>
      <c r="N504" s="118">
        <v>0.28999999999999998</v>
      </c>
      <c r="O504" s="118">
        <v>61110176.499681897</v>
      </c>
    </row>
    <row r="505" spans="2:15" ht="14" customHeight="1" x14ac:dyDescent="0.2">
      <c r="B505" s="171"/>
      <c r="C505" s="118">
        <v>381</v>
      </c>
      <c r="D505" s="261">
        <v>39897.660000000003</v>
      </c>
      <c r="E505" s="261">
        <v>0.03</v>
      </c>
      <c r="F505" s="118">
        <v>0.24</v>
      </c>
      <c r="G505" s="118">
        <v>72610.399999999994</v>
      </c>
      <c r="H505" s="118">
        <v>13828625.699999999</v>
      </c>
      <c r="I505" s="118">
        <v>51303</v>
      </c>
      <c r="J505" s="118">
        <v>104418.91</v>
      </c>
      <c r="K505" s="118">
        <v>1800996.69</v>
      </c>
      <c r="L505" s="118">
        <v>5395519.2000000002</v>
      </c>
      <c r="M505" s="118">
        <v>0.44</v>
      </c>
      <c r="N505" s="118">
        <v>0.26</v>
      </c>
      <c r="O505" s="118">
        <v>317952728.66356081</v>
      </c>
    </row>
    <row r="506" spans="2:15" ht="14" customHeight="1" x14ac:dyDescent="0.2">
      <c r="B506" s="171"/>
      <c r="C506" s="118">
        <v>382</v>
      </c>
      <c r="D506" s="261">
        <v>36988.720000000001</v>
      </c>
      <c r="E506" s="261">
        <v>0.03</v>
      </c>
      <c r="F506" s="118">
        <v>0.11</v>
      </c>
      <c r="G506" s="118">
        <v>76586.320000000007</v>
      </c>
      <c r="H506" s="118">
        <v>22667493.579999998</v>
      </c>
      <c r="I506" s="118">
        <v>45511.22</v>
      </c>
      <c r="J506" s="118">
        <v>69158.649999999994</v>
      </c>
      <c r="K506" s="118">
        <v>2891927.79</v>
      </c>
      <c r="L506" s="118">
        <v>5395519.2000000002</v>
      </c>
      <c r="M506" s="118">
        <v>0.34</v>
      </c>
      <c r="N506" s="118">
        <v>0.24</v>
      </c>
      <c r="O506" s="118">
        <v>176444163.34769028</v>
      </c>
    </row>
    <row r="507" spans="2:15" ht="14" customHeight="1" x14ac:dyDescent="0.2">
      <c r="B507" s="171"/>
      <c r="C507" s="118">
        <v>383</v>
      </c>
      <c r="D507" s="261">
        <v>20070.23</v>
      </c>
      <c r="E507" s="261">
        <v>0.03</v>
      </c>
      <c r="F507" s="118">
        <v>0.18</v>
      </c>
      <c r="G507" s="118">
        <v>77322.34</v>
      </c>
      <c r="H507" s="118">
        <v>17716990.289999999</v>
      </c>
      <c r="I507" s="118">
        <v>45185.22</v>
      </c>
      <c r="J507" s="118">
        <v>98416.7</v>
      </c>
      <c r="K507" s="118">
        <v>1712469.41</v>
      </c>
      <c r="L507" s="118">
        <v>5395519.2000000002</v>
      </c>
      <c r="M507" s="118">
        <v>0.47</v>
      </c>
      <c r="N507" s="118">
        <v>0.24</v>
      </c>
      <c r="O507" s="118">
        <v>125237918.57743888</v>
      </c>
    </row>
    <row r="508" spans="2:15" ht="14" customHeight="1" x14ac:dyDescent="0.2">
      <c r="B508" s="171"/>
      <c r="C508" s="118">
        <v>384</v>
      </c>
      <c r="D508" s="261">
        <v>20129.3</v>
      </c>
      <c r="E508" s="261">
        <v>0.05</v>
      </c>
      <c r="F508" s="118">
        <v>0.23</v>
      </c>
      <c r="G508" s="118">
        <v>64160.9</v>
      </c>
      <c r="H508" s="118">
        <v>28122789.739999998</v>
      </c>
      <c r="I508" s="118">
        <v>50777.99</v>
      </c>
      <c r="J508" s="118">
        <v>80640.39</v>
      </c>
      <c r="K508" s="118">
        <v>2925142.24</v>
      </c>
      <c r="L508" s="118">
        <v>5395519.2000000002</v>
      </c>
      <c r="M508" s="118">
        <v>0.4</v>
      </c>
      <c r="N508" s="118">
        <v>0.24</v>
      </c>
      <c r="O508" s="118">
        <v>175438710.34889078</v>
      </c>
    </row>
    <row r="509" spans="2:15" ht="14" customHeight="1" x14ac:dyDescent="0.2">
      <c r="B509" s="171"/>
      <c r="C509" s="118">
        <v>385</v>
      </c>
      <c r="D509" s="261">
        <v>23340.01</v>
      </c>
      <c r="E509" s="261">
        <v>0.02</v>
      </c>
      <c r="F509" s="118">
        <v>0.19</v>
      </c>
      <c r="G509" s="118">
        <v>62502.26</v>
      </c>
      <c r="H509" s="118">
        <v>23438052.640000001</v>
      </c>
      <c r="I509" s="118">
        <v>50337.21</v>
      </c>
      <c r="J509" s="118">
        <v>97729.12</v>
      </c>
      <c r="K509" s="118">
        <v>3059524.59</v>
      </c>
      <c r="L509" s="118">
        <v>5395519.2000000002</v>
      </c>
      <c r="M509" s="118">
        <v>0.32</v>
      </c>
      <c r="N509" s="118">
        <v>0.28000000000000003</v>
      </c>
      <c r="O509" s="118">
        <v>103812838.65706544</v>
      </c>
    </row>
    <row r="510" spans="2:15" ht="14" customHeight="1" x14ac:dyDescent="0.2">
      <c r="B510" s="171"/>
      <c r="C510" s="118">
        <v>386</v>
      </c>
      <c r="D510" s="261">
        <v>30270.82</v>
      </c>
      <c r="E510" s="261">
        <v>0.03</v>
      </c>
      <c r="F510" s="118">
        <v>0.17</v>
      </c>
      <c r="G510" s="118">
        <v>92922.59</v>
      </c>
      <c r="H510" s="118">
        <v>20219575.489999998</v>
      </c>
      <c r="I510" s="118">
        <v>58482.34</v>
      </c>
      <c r="J510" s="118">
        <v>84951.72</v>
      </c>
      <c r="K510" s="118">
        <v>2976414.3</v>
      </c>
      <c r="L510" s="118">
        <v>5395519.2000000002</v>
      </c>
      <c r="M510" s="118">
        <v>0.33</v>
      </c>
      <c r="N510" s="118">
        <v>0.31</v>
      </c>
      <c r="O510" s="118">
        <v>175226338.54601243</v>
      </c>
    </row>
    <row r="511" spans="2:15" ht="14" customHeight="1" x14ac:dyDescent="0.2">
      <c r="B511" s="171"/>
      <c r="C511" s="118">
        <v>387</v>
      </c>
      <c r="D511" s="261">
        <v>16862.57</v>
      </c>
      <c r="E511" s="261">
        <v>0.03</v>
      </c>
      <c r="F511" s="118">
        <v>0.18</v>
      </c>
      <c r="G511" s="118">
        <v>33300.199999999997</v>
      </c>
      <c r="H511" s="118">
        <v>24161832.530000001</v>
      </c>
      <c r="I511" s="118">
        <v>65773.69</v>
      </c>
      <c r="J511" s="118">
        <v>95013.41</v>
      </c>
      <c r="K511" s="118">
        <v>3045242.49</v>
      </c>
      <c r="L511" s="118">
        <v>5395519.2000000002</v>
      </c>
      <c r="M511" s="118">
        <v>0.49</v>
      </c>
      <c r="N511" s="118">
        <v>0.33</v>
      </c>
      <c r="O511" s="118">
        <v>715769.42713988596</v>
      </c>
    </row>
    <row r="512" spans="2:15" ht="14" customHeight="1" x14ac:dyDescent="0.2">
      <c r="B512" s="171"/>
      <c r="C512" s="118">
        <v>388</v>
      </c>
      <c r="D512" s="261">
        <v>38488.480000000003</v>
      </c>
      <c r="E512" s="261">
        <v>0.02</v>
      </c>
      <c r="F512" s="118">
        <v>0.17</v>
      </c>
      <c r="G512" s="118">
        <v>88953.33</v>
      </c>
      <c r="H512" s="118">
        <v>25575871.190000001</v>
      </c>
      <c r="I512" s="118">
        <v>48997.45</v>
      </c>
      <c r="J512" s="118">
        <v>83609.929999999993</v>
      </c>
      <c r="K512" s="118">
        <v>2434417.09</v>
      </c>
      <c r="L512" s="118">
        <v>5395519.2000000002</v>
      </c>
      <c r="M512" s="118">
        <v>0.35</v>
      </c>
      <c r="N512" s="118">
        <v>0.27</v>
      </c>
      <c r="O512" s="118">
        <v>251501699.50566795</v>
      </c>
    </row>
    <row r="513" spans="2:15" ht="14" customHeight="1" x14ac:dyDescent="0.2">
      <c r="B513" s="171"/>
      <c r="C513" s="118">
        <v>389</v>
      </c>
      <c r="D513" s="261">
        <v>39353.47</v>
      </c>
      <c r="E513" s="261">
        <v>0.03</v>
      </c>
      <c r="F513" s="118">
        <v>0.19</v>
      </c>
      <c r="G513" s="118">
        <v>57371.33</v>
      </c>
      <c r="H513" s="118">
        <v>17017329.27</v>
      </c>
      <c r="I513" s="118">
        <v>38791.199999999997</v>
      </c>
      <c r="J513" s="118">
        <v>116553.61</v>
      </c>
      <c r="K513" s="118">
        <v>1951118.99</v>
      </c>
      <c r="L513" s="118">
        <v>5395519.2000000002</v>
      </c>
      <c r="M513" s="118">
        <v>0.43</v>
      </c>
      <c r="N513" s="118">
        <v>0.3</v>
      </c>
      <c r="O513" s="118">
        <v>141868742.22135213</v>
      </c>
    </row>
    <row r="514" spans="2:15" ht="14" customHeight="1" x14ac:dyDescent="0.2">
      <c r="B514" s="171"/>
      <c r="C514" s="118">
        <v>390</v>
      </c>
      <c r="D514" s="261">
        <v>21467.63</v>
      </c>
      <c r="E514" s="261">
        <v>0.03</v>
      </c>
      <c r="F514" s="118">
        <v>0.2</v>
      </c>
      <c r="G514" s="118">
        <v>65812.38</v>
      </c>
      <c r="H514" s="118">
        <v>16979053.539999999</v>
      </c>
      <c r="I514" s="118">
        <v>46932.09</v>
      </c>
      <c r="J514" s="118">
        <v>136230.38</v>
      </c>
      <c r="K514" s="118">
        <v>2759557.64</v>
      </c>
      <c r="L514" s="118">
        <v>5395519.2000000002</v>
      </c>
      <c r="M514" s="118">
        <v>0.52</v>
      </c>
      <c r="N514" s="118">
        <v>0.24</v>
      </c>
      <c r="O514" s="118">
        <v>113021569.33689283</v>
      </c>
    </row>
    <row r="515" spans="2:15" ht="14" customHeight="1" x14ac:dyDescent="0.2">
      <c r="B515" s="171"/>
      <c r="C515" s="118">
        <v>391</v>
      </c>
      <c r="D515" s="261">
        <v>29887.86</v>
      </c>
      <c r="E515" s="261">
        <v>0.04</v>
      </c>
      <c r="F515" s="118">
        <v>0.19</v>
      </c>
      <c r="G515" s="118">
        <v>91253.58</v>
      </c>
      <c r="H515" s="118">
        <v>13974882.5</v>
      </c>
      <c r="I515" s="118">
        <v>39160.019999999997</v>
      </c>
      <c r="J515" s="118">
        <v>92525.41</v>
      </c>
      <c r="K515" s="118">
        <v>2134365.65</v>
      </c>
      <c r="L515" s="118">
        <v>5395519.2000000002</v>
      </c>
      <c r="M515" s="118">
        <v>0.48</v>
      </c>
      <c r="N515" s="118">
        <v>0.28000000000000003</v>
      </c>
      <c r="O515" s="118">
        <v>203131156.93400222</v>
      </c>
    </row>
    <row r="516" spans="2:15" ht="14" customHeight="1" x14ac:dyDescent="0.2">
      <c r="B516" s="171"/>
      <c r="C516" s="118">
        <v>392</v>
      </c>
      <c r="D516" s="261">
        <v>18097.54</v>
      </c>
      <c r="E516" s="261">
        <v>0.04</v>
      </c>
      <c r="F516" s="118">
        <v>0.12</v>
      </c>
      <c r="G516" s="118">
        <v>66647.199999999997</v>
      </c>
      <c r="H516" s="118">
        <v>19804001.66</v>
      </c>
      <c r="I516" s="118">
        <v>60062.09</v>
      </c>
      <c r="J516" s="118">
        <v>121788.86</v>
      </c>
      <c r="K516" s="118">
        <v>3074719.11</v>
      </c>
      <c r="L516" s="118">
        <v>5395519.2000000002</v>
      </c>
      <c r="M516" s="118">
        <v>0.42</v>
      </c>
      <c r="N516" s="118">
        <v>0.21</v>
      </c>
      <c r="O516" s="118">
        <v>87279533.392706245</v>
      </c>
    </row>
    <row r="517" spans="2:15" ht="14" customHeight="1" x14ac:dyDescent="0.2">
      <c r="B517" s="171"/>
      <c r="C517" s="118">
        <v>393</v>
      </c>
      <c r="D517" s="261">
        <v>29350.84</v>
      </c>
      <c r="E517" s="261">
        <v>0.03</v>
      </c>
      <c r="F517" s="118">
        <v>0.22</v>
      </c>
      <c r="G517" s="118">
        <v>47597.35</v>
      </c>
      <c r="H517" s="118">
        <v>14140881.460000001</v>
      </c>
      <c r="I517" s="118">
        <v>29243.74</v>
      </c>
      <c r="J517" s="118">
        <v>87228.35</v>
      </c>
      <c r="K517" s="118">
        <v>1995788.08</v>
      </c>
      <c r="L517" s="118">
        <v>5395519.2000000002</v>
      </c>
      <c r="M517" s="118">
        <v>0.44</v>
      </c>
      <c r="N517" s="118">
        <v>0.25</v>
      </c>
      <c r="O517" s="118">
        <v>141294166.14551753</v>
      </c>
    </row>
    <row r="518" spans="2:15" ht="14" customHeight="1" x14ac:dyDescent="0.2">
      <c r="B518" s="171"/>
      <c r="C518" s="118">
        <v>394</v>
      </c>
      <c r="D518" s="261">
        <v>22776.32</v>
      </c>
      <c r="E518" s="261">
        <v>0.03</v>
      </c>
      <c r="F518" s="118">
        <v>0.28999999999999998</v>
      </c>
      <c r="G518" s="118">
        <v>81565.52</v>
      </c>
      <c r="H518" s="118">
        <v>18685417.91</v>
      </c>
      <c r="I518" s="118">
        <v>53079.75</v>
      </c>
      <c r="J518" s="118">
        <v>128840.15</v>
      </c>
      <c r="K518" s="118">
        <v>2869806.58</v>
      </c>
      <c r="L518" s="118">
        <v>5395519.2000000002</v>
      </c>
      <c r="M518" s="118">
        <v>0.36</v>
      </c>
      <c r="N518" s="118">
        <v>0.28999999999999998</v>
      </c>
      <c r="O518" s="118">
        <v>221014416.4084335</v>
      </c>
    </row>
    <row r="519" spans="2:15" ht="14" customHeight="1" x14ac:dyDescent="0.2">
      <c r="B519" s="171"/>
      <c r="C519" s="118">
        <v>395</v>
      </c>
      <c r="D519" s="261">
        <v>16693.63</v>
      </c>
      <c r="E519" s="261">
        <v>0.03</v>
      </c>
      <c r="F519" s="118">
        <v>0.2</v>
      </c>
      <c r="G519" s="118">
        <v>91852.64</v>
      </c>
      <c r="H519" s="118">
        <v>27193328.27</v>
      </c>
      <c r="I519" s="118">
        <v>64543.85</v>
      </c>
      <c r="J519" s="118">
        <v>111800.99</v>
      </c>
      <c r="K519" s="118">
        <v>2985992.8</v>
      </c>
      <c r="L519" s="118">
        <v>5395519.2000000002</v>
      </c>
      <c r="M519" s="118">
        <v>0.49</v>
      </c>
      <c r="N519" s="118">
        <v>0.25</v>
      </c>
      <c r="O519" s="118">
        <v>112955972.37670226</v>
      </c>
    </row>
    <row r="520" spans="2:15" ht="14" customHeight="1" x14ac:dyDescent="0.2">
      <c r="B520" s="171"/>
      <c r="C520" s="118">
        <v>396</v>
      </c>
      <c r="D520" s="261">
        <v>39595.379999999997</v>
      </c>
      <c r="E520" s="261">
        <v>0.03</v>
      </c>
      <c r="F520" s="118">
        <v>0.21</v>
      </c>
      <c r="G520" s="118">
        <v>35840.58</v>
      </c>
      <c r="H520" s="118">
        <v>13510338.32</v>
      </c>
      <c r="I520" s="118">
        <v>63115.08</v>
      </c>
      <c r="J520" s="118">
        <v>137123.10999999999</v>
      </c>
      <c r="K520" s="118">
        <v>2658500.5099999998</v>
      </c>
      <c r="L520" s="118">
        <v>5395519.2000000002</v>
      </c>
      <c r="M520" s="118">
        <v>0.39</v>
      </c>
      <c r="N520" s="118">
        <v>0.32</v>
      </c>
      <c r="O520" s="118">
        <v>89127437.35255225</v>
      </c>
    </row>
    <row r="521" spans="2:15" ht="14" customHeight="1" x14ac:dyDescent="0.2">
      <c r="B521" s="171"/>
      <c r="C521" s="118">
        <v>397</v>
      </c>
      <c r="D521" s="261">
        <v>23145.47</v>
      </c>
      <c r="E521" s="261">
        <v>0.03</v>
      </c>
      <c r="F521" s="118">
        <v>0.15</v>
      </c>
      <c r="G521" s="118">
        <v>53381.5</v>
      </c>
      <c r="H521" s="118">
        <v>12454431.34</v>
      </c>
      <c r="I521" s="118">
        <v>59819.13</v>
      </c>
      <c r="J521" s="118">
        <v>68100.97</v>
      </c>
      <c r="K521" s="118">
        <v>2771680.93</v>
      </c>
      <c r="L521" s="118">
        <v>5395519.2000000002</v>
      </c>
      <c r="M521" s="118">
        <v>0.35</v>
      </c>
      <c r="N521" s="118">
        <v>0.35</v>
      </c>
      <c r="O521" s="118">
        <v>42890588.474005736</v>
      </c>
    </row>
    <row r="522" spans="2:15" ht="14" customHeight="1" x14ac:dyDescent="0.2">
      <c r="B522" s="171"/>
      <c r="C522" s="118">
        <v>398</v>
      </c>
      <c r="D522" s="261">
        <v>44124.72</v>
      </c>
      <c r="E522" s="261">
        <v>0.03</v>
      </c>
      <c r="F522" s="118">
        <v>0.17</v>
      </c>
      <c r="G522" s="118">
        <v>67446.42</v>
      </c>
      <c r="H522" s="118">
        <v>17500696.829999998</v>
      </c>
      <c r="I522" s="118">
        <v>52802.85</v>
      </c>
      <c r="J522" s="118">
        <v>106053.09</v>
      </c>
      <c r="K522" s="118">
        <v>2200557.73</v>
      </c>
      <c r="L522" s="118">
        <v>5395519.2000000002</v>
      </c>
      <c r="M522" s="118">
        <v>0.43</v>
      </c>
      <c r="N522" s="118">
        <v>0.3</v>
      </c>
      <c r="O522" s="118">
        <v>170202392.64047682</v>
      </c>
    </row>
    <row r="523" spans="2:15" ht="14" customHeight="1" x14ac:dyDescent="0.2">
      <c r="B523" s="171"/>
      <c r="C523" s="118">
        <v>399</v>
      </c>
      <c r="D523" s="261">
        <v>32999.64</v>
      </c>
      <c r="E523" s="261">
        <v>0.03</v>
      </c>
      <c r="F523" s="118">
        <v>0.19</v>
      </c>
      <c r="G523" s="118">
        <v>63762.76</v>
      </c>
      <c r="H523" s="118">
        <v>18258022.879999999</v>
      </c>
      <c r="I523" s="118">
        <v>31514.7</v>
      </c>
      <c r="J523" s="118">
        <v>103965.5</v>
      </c>
      <c r="K523" s="118">
        <v>3404563.89</v>
      </c>
      <c r="L523" s="118">
        <v>5395519.2000000002</v>
      </c>
      <c r="M523" s="118">
        <v>0.44</v>
      </c>
      <c r="N523" s="118">
        <v>0.26</v>
      </c>
      <c r="O523" s="118">
        <v>170502643.91483027</v>
      </c>
    </row>
    <row r="524" spans="2:15" ht="14" customHeight="1" x14ac:dyDescent="0.2">
      <c r="B524" s="171"/>
      <c r="C524" s="118">
        <v>400</v>
      </c>
      <c r="D524" s="261">
        <v>19715.21</v>
      </c>
      <c r="E524" s="261">
        <v>0.03</v>
      </c>
      <c r="F524" s="118">
        <v>0.23</v>
      </c>
      <c r="G524" s="118">
        <v>49187.83</v>
      </c>
      <c r="H524" s="118">
        <v>20428526.969999999</v>
      </c>
      <c r="I524" s="118">
        <v>40341.599999999999</v>
      </c>
      <c r="J524" s="118">
        <v>88241.94</v>
      </c>
      <c r="K524" s="118">
        <v>3006246.04</v>
      </c>
      <c r="L524" s="118">
        <v>5395519.2000000002</v>
      </c>
      <c r="M524" s="118">
        <v>0.36</v>
      </c>
      <c r="N524" s="118">
        <v>0.27</v>
      </c>
      <c r="O524" s="118">
        <v>90928631.021690592</v>
      </c>
    </row>
    <row r="525" spans="2:15" ht="14" customHeight="1" x14ac:dyDescent="0.2">
      <c r="B525" s="171"/>
      <c r="C525" s="118">
        <v>401</v>
      </c>
      <c r="D525" s="261">
        <v>33975.31</v>
      </c>
      <c r="E525" s="261">
        <v>0.03</v>
      </c>
      <c r="F525" s="118">
        <v>0.25</v>
      </c>
      <c r="G525" s="118">
        <v>59500.98</v>
      </c>
      <c r="H525" s="118">
        <v>21504154.66</v>
      </c>
      <c r="I525" s="118">
        <v>48027.01</v>
      </c>
      <c r="J525" s="118">
        <v>57591.67</v>
      </c>
      <c r="K525" s="118">
        <v>2393277.7400000002</v>
      </c>
      <c r="L525" s="118">
        <v>5395519.2000000002</v>
      </c>
      <c r="M525" s="118">
        <v>0.51</v>
      </c>
      <c r="N525" s="118">
        <v>0.24</v>
      </c>
      <c r="O525" s="118">
        <v>219258420.53816888</v>
      </c>
    </row>
    <row r="526" spans="2:15" ht="14" customHeight="1" x14ac:dyDescent="0.2">
      <c r="B526" s="171"/>
      <c r="C526" s="118">
        <v>402</v>
      </c>
      <c r="D526" s="261">
        <v>33949.49</v>
      </c>
      <c r="E526" s="261">
        <v>0.03</v>
      </c>
      <c r="F526" s="118">
        <v>0.24</v>
      </c>
      <c r="G526" s="118">
        <v>77383.679999999993</v>
      </c>
      <c r="H526" s="118">
        <v>18999480.73</v>
      </c>
      <c r="I526" s="118">
        <v>36305.910000000003</v>
      </c>
      <c r="J526" s="118">
        <v>103587</v>
      </c>
      <c r="K526" s="118">
        <v>2760337.28</v>
      </c>
      <c r="L526" s="118">
        <v>5395519.2000000002</v>
      </c>
      <c r="M526" s="118">
        <v>0.51</v>
      </c>
      <c r="N526" s="118">
        <v>0.26</v>
      </c>
      <c r="O526" s="118">
        <v>243218717.43431422</v>
      </c>
    </row>
    <row r="527" spans="2:15" ht="14" customHeight="1" x14ac:dyDescent="0.2">
      <c r="B527" s="171"/>
      <c r="C527" s="118">
        <v>403</v>
      </c>
      <c r="D527" s="261">
        <v>26183.14</v>
      </c>
      <c r="E527" s="261">
        <v>0.04</v>
      </c>
      <c r="F527" s="118">
        <v>0.16</v>
      </c>
      <c r="G527" s="118">
        <v>77641.7</v>
      </c>
      <c r="H527" s="118">
        <v>20470913.469999999</v>
      </c>
      <c r="I527" s="118">
        <v>58534.01</v>
      </c>
      <c r="J527" s="118">
        <v>112756.39</v>
      </c>
      <c r="K527" s="118">
        <v>1932975.15</v>
      </c>
      <c r="L527" s="118">
        <v>5395519.2000000002</v>
      </c>
      <c r="M527" s="118">
        <v>0.38</v>
      </c>
      <c r="N527" s="118">
        <v>0.28000000000000003</v>
      </c>
      <c r="O527" s="118">
        <v>141228929.12477607</v>
      </c>
    </row>
    <row r="528" spans="2:15" ht="14" customHeight="1" x14ac:dyDescent="0.2">
      <c r="B528" s="171"/>
      <c r="C528" s="118">
        <v>404</v>
      </c>
      <c r="D528" s="261">
        <v>26955.35</v>
      </c>
      <c r="E528" s="261">
        <v>0.03</v>
      </c>
      <c r="F528" s="118">
        <v>0.21</v>
      </c>
      <c r="G528" s="118">
        <v>60320.17</v>
      </c>
      <c r="H528" s="118">
        <v>16391842.890000001</v>
      </c>
      <c r="I528" s="118">
        <v>41608.129999999997</v>
      </c>
      <c r="J528" s="118">
        <v>122982.42</v>
      </c>
      <c r="K528" s="118">
        <v>1805038.06</v>
      </c>
      <c r="L528" s="118">
        <v>5395519.2000000002</v>
      </c>
      <c r="M528" s="118">
        <v>0.53</v>
      </c>
      <c r="N528" s="118">
        <v>0.25</v>
      </c>
      <c r="O528" s="118">
        <v>128276766.95248371</v>
      </c>
    </row>
    <row r="529" spans="2:15" ht="14" customHeight="1" x14ac:dyDescent="0.2">
      <c r="B529" s="171"/>
      <c r="C529" s="118">
        <v>405</v>
      </c>
      <c r="D529" s="261">
        <v>29403.01</v>
      </c>
      <c r="E529" s="261">
        <v>0.04</v>
      </c>
      <c r="F529" s="118">
        <v>0.2</v>
      </c>
      <c r="G529" s="118">
        <v>74725.289999999994</v>
      </c>
      <c r="H529" s="118">
        <v>23210756.129999999</v>
      </c>
      <c r="I529" s="118">
        <v>52083.24</v>
      </c>
      <c r="J529" s="118">
        <v>104584.4</v>
      </c>
      <c r="K529" s="118">
        <v>2104499.46</v>
      </c>
      <c r="L529" s="118">
        <v>5395519.2000000002</v>
      </c>
      <c r="M529" s="118">
        <v>0.41</v>
      </c>
      <c r="N529" s="118">
        <v>0.21</v>
      </c>
      <c r="O529" s="118">
        <v>316422710.14089841</v>
      </c>
    </row>
    <row r="530" spans="2:15" ht="14" customHeight="1" x14ac:dyDescent="0.2">
      <c r="B530" s="171"/>
      <c r="C530" s="118">
        <v>406</v>
      </c>
      <c r="D530" s="261">
        <v>20424.63</v>
      </c>
      <c r="E530" s="261">
        <v>0.03</v>
      </c>
      <c r="F530" s="118">
        <v>0.25</v>
      </c>
      <c r="G530" s="118">
        <v>77011.25</v>
      </c>
      <c r="H530" s="118">
        <v>25767850</v>
      </c>
      <c r="I530" s="118">
        <v>40983.68</v>
      </c>
      <c r="J530" s="118">
        <v>99958.05</v>
      </c>
      <c r="K530" s="118">
        <v>2606387.96</v>
      </c>
      <c r="L530" s="118">
        <v>5395519.2000000002</v>
      </c>
      <c r="M530" s="118">
        <v>0.4</v>
      </c>
      <c r="N530" s="118">
        <v>0.25</v>
      </c>
      <c r="O530" s="118">
        <v>187915764.8525292</v>
      </c>
    </row>
    <row r="531" spans="2:15" ht="14" customHeight="1" x14ac:dyDescent="0.2">
      <c r="B531" s="171"/>
      <c r="C531" s="118">
        <v>407</v>
      </c>
      <c r="D531" s="261">
        <v>28634.85</v>
      </c>
      <c r="E531" s="261">
        <v>0.03</v>
      </c>
      <c r="F531" s="118">
        <v>0.17</v>
      </c>
      <c r="G531" s="118">
        <v>42997.7</v>
      </c>
      <c r="H531" s="118">
        <v>20504610.050000001</v>
      </c>
      <c r="I531" s="118">
        <v>50119.56</v>
      </c>
      <c r="J531" s="118">
        <v>112994.92</v>
      </c>
      <c r="K531" s="118">
        <v>2008002.92</v>
      </c>
      <c r="L531" s="118">
        <v>5395519.2000000002</v>
      </c>
      <c r="M531" s="118">
        <v>0.45</v>
      </c>
      <c r="N531" s="118">
        <v>0.26</v>
      </c>
      <c r="O531" s="118">
        <v>75427897.017884523</v>
      </c>
    </row>
    <row r="532" spans="2:15" ht="14" customHeight="1" x14ac:dyDescent="0.2">
      <c r="B532" s="171"/>
      <c r="C532" s="118">
        <v>408</v>
      </c>
      <c r="D532" s="261">
        <v>38937.629999999997</v>
      </c>
      <c r="E532" s="261">
        <v>0.03</v>
      </c>
      <c r="F532" s="118">
        <v>0.24</v>
      </c>
      <c r="G532" s="118">
        <v>60467.8</v>
      </c>
      <c r="H532" s="118">
        <v>15600920.390000001</v>
      </c>
      <c r="I532" s="118">
        <v>61433.16</v>
      </c>
      <c r="J532" s="118">
        <v>96485.81</v>
      </c>
      <c r="K532" s="118">
        <v>3390295.07</v>
      </c>
      <c r="L532" s="118">
        <v>5395519.2000000002</v>
      </c>
      <c r="M532" s="118">
        <v>0.35</v>
      </c>
      <c r="N532" s="118">
        <v>0.27</v>
      </c>
      <c r="O532" s="118">
        <v>275934783.263304</v>
      </c>
    </row>
    <row r="533" spans="2:15" ht="14" customHeight="1" x14ac:dyDescent="0.2">
      <c r="B533" s="171"/>
      <c r="C533" s="118">
        <v>409</v>
      </c>
      <c r="D533" s="261">
        <v>38622.78</v>
      </c>
      <c r="E533" s="261">
        <v>0.03</v>
      </c>
      <c r="F533" s="118">
        <v>0.25</v>
      </c>
      <c r="G533" s="118">
        <v>73687.009999999995</v>
      </c>
      <c r="H533" s="118">
        <v>25359536.890000001</v>
      </c>
      <c r="I533" s="118">
        <v>41561.410000000003</v>
      </c>
      <c r="J533" s="118">
        <v>105327.07</v>
      </c>
      <c r="K533" s="118">
        <v>3297956.23</v>
      </c>
      <c r="L533" s="118">
        <v>5395519.2000000002</v>
      </c>
      <c r="M533" s="118">
        <v>0.53</v>
      </c>
      <c r="N533" s="118">
        <v>0.21</v>
      </c>
      <c r="O533" s="118">
        <v>377383741.58684438</v>
      </c>
    </row>
    <row r="534" spans="2:15" ht="14" customHeight="1" x14ac:dyDescent="0.2">
      <c r="B534" s="171"/>
      <c r="C534" s="118">
        <v>410</v>
      </c>
      <c r="D534" s="261">
        <v>32636.36</v>
      </c>
      <c r="E534" s="261">
        <v>0.04</v>
      </c>
      <c r="F534" s="118">
        <v>0.22</v>
      </c>
      <c r="G534" s="118">
        <v>79419.61</v>
      </c>
      <c r="H534" s="118">
        <v>18876393.260000002</v>
      </c>
      <c r="I534" s="118">
        <v>51998.85</v>
      </c>
      <c r="J534" s="118">
        <v>103418.77</v>
      </c>
      <c r="K534" s="118">
        <v>2217378.59</v>
      </c>
      <c r="L534" s="118">
        <v>5395519.2000000002</v>
      </c>
      <c r="M534" s="118">
        <v>0.45</v>
      </c>
      <c r="N534" s="118">
        <v>0.23</v>
      </c>
      <c r="O534" s="118">
        <v>337690675.87437671</v>
      </c>
    </row>
    <row r="535" spans="2:15" ht="14" customHeight="1" x14ac:dyDescent="0.2">
      <c r="B535" s="171"/>
      <c r="C535" s="118">
        <v>411</v>
      </c>
      <c r="D535" s="261">
        <v>40303.660000000003</v>
      </c>
      <c r="E535" s="261">
        <v>0.03</v>
      </c>
      <c r="F535" s="118">
        <v>0.22</v>
      </c>
      <c r="G535" s="118">
        <v>71183.520000000004</v>
      </c>
      <c r="H535" s="118">
        <v>26262308.440000001</v>
      </c>
      <c r="I535" s="118">
        <v>62135.56</v>
      </c>
      <c r="J535" s="118">
        <v>93413.23</v>
      </c>
      <c r="K535" s="118">
        <v>2695385.61</v>
      </c>
      <c r="L535" s="118">
        <v>5395519.2000000002</v>
      </c>
      <c r="M535" s="118">
        <v>0.43</v>
      </c>
      <c r="N535" s="118">
        <v>0.25</v>
      </c>
      <c r="O535" s="118">
        <v>301154085.4655363</v>
      </c>
    </row>
    <row r="536" spans="2:15" ht="14" customHeight="1" x14ac:dyDescent="0.2">
      <c r="B536" s="171"/>
      <c r="C536" s="118">
        <v>412</v>
      </c>
      <c r="D536" s="261">
        <v>29625.17</v>
      </c>
      <c r="E536" s="261">
        <v>0.03</v>
      </c>
      <c r="F536" s="118">
        <v>0.23</v>
      </c>
      <c r="G536" s="118">
        <v>80150.84</v>
      </c>
      <c r="H536" s="118">
        <v>17207128.75</v>
      </c>
      <c r="I536" s="118">
        <v>44263.360000000001</v>
      </c>
      <c r="J536" s="118">
        <v>60293.27</v>
      </c>
      <c r="K536" s="118">
        <v>3344173.01</v>
      </c>
      <c r="L536" s="118">
        <v>5395519.2000000002</v>
      </c>
      <c r="M536" s="118">
        <v>0.42</v>
      </c>
      <c r="N536" s="118">
        <v>0.28000000000000003</v>
      </c>
      <c r="O536" s="118">
        <v>217698588.1100848</v>
      </c>
    </row>
    <row r="537" spans="2:15" ht="14" customHeight="1" x14ac:dyDescent="0.2">
      <c r="B537" s="171"/>
      <c r="C537" s="118">
        <v>413</v>
      </c>
      <c r="D537" s="261">
        <v>32277.19</v>
      </c>
      <c r="E537" s="261">
        <v>0.03</v>
      </c>
      <c r="F537" s="118">
        <v>0.22</v>
      </c>
      <c r="G537" s="118">
        <v>81346.929999999993</v>
      </c>
      <c r="H537" s="118">
        <v>23772757.710000001</v>
      </c>
      <c r="I537" s="118">
        <v>44622.99</v>
      </c>
      <c r="J537" s="118">
        <v>98482.35</v>
      </c>
      <c r="K537" s="118">
        <v>3451978.14</v>
      </c>
      <c r="L537" s="118">
        <v>5395519.2000000002</v>
      </c>
      <c r="M537" s="118">
        <v>0.41</v>
      </c>
      <c r="N537" s="118">
        <v>0.3</v>
      </c>
      <c r="O537" s="118">
        <v>197976568.82692185</v>
      </c>
    </row>
    <row r="538" spans="2:15" ht="14" customHeight="1" x14ac:dyDescent="0.2">
      <c r="B538" s="171"/>
      <c r="C538" s="118">
        <v>414</v>
      </c>
      <c r="D538" s="261">
        <v>28999.59</v>
      </c>
      <c r="E538" s="261">
        <v>0.02</v>
      </c>
      <c r="F538" s="118">
        <v>0.25</v>
      </c>
      <c r="G538" s="118">
        <v>62461.279999999999</v>
      </c>
      <c r="H538" s="118">
        <v>21836737.440000001</v>
      </c>
      <c r="I538" s="118">
        <v>51564.65</v>
      </c>
      <c r="J538" s="118">
        <v>114683.49</v>
      </c>
      <c r="K538" s="118">
        <v>2034451.82</v>
      </c>
      <c r="L538" s="118">
        <v>5395519.2000000002</v>
      </c>
      <c r="M538" s="118">
        <v>0.41</v>
      </c>
      <c r="N538" s="118">
        <v>0.34</v>
      </c>
      <c r="O538" s="118">
        <v>102456177.71592167</v>
      </c>
    </row>
    <row r="539" spans="2:15" ht="14" customHeight="1" x14ac:dyDescent="0.2">
      <c r="B539" s="171"/>
      <c r="C539" s="118">
        <v>415</v>
      </c>
      <c r="D539" s="261">
        <v>42525.85</v>
      </c>
      <c r="E539" s="261">
        <v>0.03</v>
      </c>
      <c r="F539" s="118">
        <v>0.26</v>
      </c>
      <c r="G539" s="118">
        <v>44043.61</v>
      </c>
      <c r="H539" s="118">
        <v>18704207.010000002</v>
      </c>
      <c r="I539" s="118">
        <v>60200.959999999999</v>
      </c>
      <c r="J539" s="118">
        <v>84296.42</v>
      </c>
      <c r="K539" s="118">
        <v>2060512.53</v>
      </c>
      <c r="L539" s="118">
        <v>5395519.2000000002</v>
      </c>
      <c r="M539" s="118">
        <v>0.4</v>
      </c>
      <c r="N539" s="118">
        <v>0.25</v>
      </c>
      <c r="O539" s="118">
        <v>246957848.62632209</v>
      </c>
    </row>
    <row r="540" spans="2:15" ht="14" customHeight="1" x14ac:dyDescent="0.2">
      <c r="B540" s="171"/>
      <c r="C540" s="118">
        <v>416</v>
      </c>
      <c r="D540" s="261">
        <v>5798.67</v>
      </c>
      <c r="E540" s="261">
        <v>0.03</v>
      </c>
      <c r="F540" s="118">
        <v>0.18</v>
      </c>
      <c r="G540" s="118">
        <v>57727.839999999997</v>
      </c>
      <c r="H540" s="118">
        <v>18512939.670000002</v>
      </c>
      <c r="I540" s="118">
        <v>46196.31</v>
      </c>
      <c r="J540" s="118">
        <v>96590.77</v>
      </c>
      <c r="K540" s="118">
        <v>2477368.77</v>
      </c>
      <c r="L540" s="118">
        <v>5395519.2000000002</v>
      </c>
      <c r="M540" s="118">
        <v>0.33</v>
      </c>
      <c r="N540" s="118">
        <v>0.27</v>
      </c>
      <c r="O540" s="118">
        <v>10774036.3643206</v>
      </c>
    </row>
    <row r="541" spans="2:15" ht="14" customHeight="1" x14ac:dyDescent="0.2">
      <c r="B541" s="171"/>
      <c r="C541" s="118">
        <v>417</v>
      </c>
      <c r="D541" s="261">
        <v>20123.939999999999</v>
      </c>
      <c r="E541" s="261">
        <v>0.03</v>
      </c>
      <c r="F541" s="118">
        <v>0.16</v>
      </c>
      <c r="G541" s="118">
        <v>46186.81</v>
      </c>
      <c r="H541" s="118">
        <v>18832994.370000001</v>
      </c>
      <c r="I541" s="118">
        <v>33274.239999999998</v>
      </c>
      <c r="J541" s="118">
        <v>74095.070000000007</v>
      </c>
      <c r="K541" s="118">
        <v>1989347.79</v>
      </c>
      <c r="L541" s="118">
        <v>5395519.2000000002</v>
      </c>
      <c r="M541" s="118">
        <v>0.35</v>
      </c>
      <c r="N541" s="118">
        <v>0.33</v>
      </c>
      <c r="O541" s="118">
        <v>31536224.818697669</v>
      </c>
    </row>
    <row r="542" spans="2:15" ht="14" customHeight="1" x14ac:dyDescent="0.2">
      <c r="B542" s="171"/>
      <c r="C542" s="118">
        <v>418</v>
      </c>
      <c r="D542" s="261">
        <v>35783.18</v>
      </c>
      <c r="E542" s="261">
        <v>0.04</v>
      </c>
      <c r="F542" s="118">
        <v>0.24</v>
      </c>
      <c r="G542" s="118">
        <v>65205.13</v>
      </c>
      <c r="H542" s="118">
        <v>22791192.02</v>
      </c>
      <c r="I542" s="118">
        <v>63374.79</v>
      </c>
      <c r="J542" s="118">
        <v>61251.12</v>
      </c>
      <c r="K542" s="118">
        <v>2483827.35</v>
      </c>
      <c r="L542" s="118">
        <v>5395519.2000000002</v>
      </c>
      <c r="M542" s="118">
        <v>0.52</v>
      </c>
      <c r="N542" s="118">
        <v>0.3</v>
      </c>
      <c r="O542" s="118">
        <v>166790684.82811165</v>
      </c>
    </row>
    <row r="543" spans="2:15" ht="14" customHeight="1" x14ac:dyDescent="0.2">
      <c r="B543" s="171"/>
      <c r="C543" s="118">
        <v>419</v>
      </c>
      <c r="D543" s="261">
        <v>24325.66</v>
      </c>
      <c r="E543" s="261">
        <v>0.04</v>
      </c>
      <c r="F543" s="118">
        <v>0.19</v>
      </c>
      <c r="G543" s="118">
        <v>60547.360000000001</v>
      </c>
      <c r="H543" s="118">
        <v>13672449.67</v>
      </c>
      <c r="I543" s="118">
        <v>52714.25</v>
      </c>
      <c r="J543" s="118">
        <v>86600.62</v>
      </c>
      <c r="K543" s="118">
        <v>2804175.84</v>
      </c>
      <c r="L543" s="118">
        <v>5395519.2000000002</v>
      </c>
      <c r="M543" s="118">
        <v>0.42</v>
      </c>
      <c r="N543" s="118">
        <v>0.3</v>
      </c>
      <c r="O543" s="118">
        <v>99411372.926392704</v>
      </c>
    </row>
    <row r="544" spans="2:15" ht="14" customHeight="1" x14ac:dyDescent="0.2">
      <c r="B544" s="171"/>
      <c r="C544" s="118">
        <v>420</v>
      </c>
      <c r="D544" s="261">
        <v>33842.559999999998</v>
      </c>
      <c r="E544" s="261">
        <v>0.03</v>
      </c>
      <c r="F544" s="118">
        <v>0.19</v>
      </c>
      <c r="G544" s="118">
        <v>75835.66</v>
      </c>
      <c r="H544" s="118">
        <v>20585457.510000002</v>
      </c>
      <c r="I544" s="118">
        <v>45239.06</v>
      </c>
      <c r="J544" s="118">
        <v>98890.77</v>
      </c>
      <c r="K544" s="118">
        <v>2667724.38</v>
      </c>
      <c r="L544" s="118">
        <v>5395519.2000000002</v>
      </c>
      <c r="M544" s="118">
        <v>0.4</v>
      </c>
      <c r="N544" s="118">
        <v>0.28999999999999998</v>
      </c>
      <c r="O544" s="118">
        <v>182527275.33279061</v>
      </c>
    </row>
    <row r="545" spans="2:15" ht="14" customHeight="1" x14ac:dyDescent="0.2">
      <c r="B545" s="171"/>
      <c r="C545" s="118">
        <v>421</v>
      </c>
      <c r="D545" s="261">
        <v>35485.61</v>
      </c>
      <c r="E545" s="261">
        <v>0.03</v>
      </c>
      <c r="F545" s="118">
        <v>0.15</v>
      </c>
      <c r="G545" s="118">
        <v>74725.25</v>
      </c>
      <c r="H545" s="118">
        <v>23525255.969999999</v>
      </c>
      <c r="I545" s="118">
        <v>49009.93</v>
      </c>
      <c r="J545" s="118">
        <v>112825.48</v>
      </c>
      <c r="K545" s="118">
        <v>1899748.29</v>
      </c>
      <c r="L545" s="118">
        <v>5395519.2000000002</v>
      </c>
      <c r="M545" s="118">
        <v>0.38</v>
      </c>
      <c r="N545" s="118">
        <v>0.25</v>
      </c>
      <c r="O545" s="118">
        <v>200285534.5512878</v>
      </c>
    </row>
    <row r="546" spans="2:15" ht="14" customHeight="1" x14ac:dyDescent="0.2">
      <c r="B546" s="171"/>
      <c r="C546" s="118">
        <v>422</v>
      </c>
      <c r="D546" s="261">
        <v>33360.089999999997</v>
      </c>
      <c r="E546" s="261">
        <v>0.03</v>
      </c>
      <c r="F546" s="118">
        <v>0.23</v>
      </c>
      <c r="G546" s="118">
        <v>94299.88</v>
      </c>
      <c r="H546" s="118">
        <v>19488537.34</v>
      </c>
      <c r="I546" s="118">
        <v>63412.93</v>
      </c>
      <c r="J546" s="118">
        <v>96298.07</v>
      </c>
      <c r="K546" s="118">
        <v>2791080.25</v>
      </c>
      <c r="L546" s="118">
        <v>5395519.2000000002</v>
      </c>
      <c r="M546" s="118">
        <v>0.5</v>
      </c>
      <c r="N546" s="118">
        <v>0.26</v>
      </c>
      <c r="O546" s="118">
        <v>287983054.11662585</v>
      </c>
    </row>
    <row r="547" spans="2:15" ht="14" customHeight="1" x14ac:dyDescent="0.2">
      <c r="B547" s="171"/>
      <c r="C547" s="118">
        <v>423</v>
      </c>
      <c r="D547" s="261">
        <v>29515.69</v>
      </c>
      <c r="E547" s="261">
        <v>0.04</v>
      </c>
      <c r="F547" s="118">
        <v>0.28999999999999998</v>
      </c>
      <c r="G547" s="118">
        <v>96159.53</v>
      </c>
      <c r="H547" s="118">
        <v>18572423.210000001</v>
      </c>
      <c r="I547" s="118">
        <v>37000.839999999997</v>
      </c>
      <c r="J547" s="118">
        <v>89673.37</v>
      </c>
      <c r="K547" s="118">
        <v>2324867.7200000002</v>
      </c>
      <c r="L547" s="118">
        <v>5395519.2000000002</v>
      </c>
      <c r="M547" s="118">
        <v>0.37</v>
      </c>
      <c r="N547" s="118">
        <v>0.28999999999999998</v>
      </c>
      <c r="O547" s="118">
        <v>374977182.45476353</v>
      </c>
    </row>
    <row r="548" spans="2:15" ht="14" customHeight="1" x14ac:dyDescent="0.2">
      <c r="B548" s="171"/>
      <c r="C548" s="118">
        <v>424</v>
      </c>
      <c r="D548" s="261">
        <v>35403.56</v>
      </c>
      <c r="E548" s="261">
        <v>0.03</v>
      </c>
      <c r="F548" s="118">
        <v>0.14000000000000001</v>
      </c>
      <c r="G548" s="118">
        <v>85721.64</v>
      </c>
      <c r="H548" s="118">
        <v>25860892.289999999</v>
      </c>
      <c r="I548" s="118">
        <v>40393.629999999997</v>
      </c>
      <c r="J548" s="118">
        <v>134902.49</v>
      </c>
      <c r="K548" s="118">
        <v>2007399.36</v>
      </c>
      <c r="L548" s="118">
        <v>5395519.2000000002</v>
      </c>
      <c r="M548" s="118">
        <v>0.45</v>
      </c>
      <c r="N548" s="118">
        <v>0.23</v>
      </c>
      <c r="O548" s="118">
        <v>217673759.87534633</v>
      </c>
    </row>
    <row r="549" spans="2:15" ht="14" customHeight="1" x14ac:dyDescent="0.2">
      <c r="B549" s="171"/>
      <c r="C549" s="118">
        <v>425</v>
      </c>
      <c r="D549" s="261">
        <v>40703.15</v>
      </c>
      <c r="E549" s="261">
        <v>0.04</v>
      </c>
      <c r="F549" s="118">
        <v>0.19</v>
      </c>
      <c r="G549" s="118">
        <v>61734.81</v>
      </c>
      <c r="H549" s="118">
        <v>19856983.300000001</v>
      </c>
      <c r="I549" s="118">
        <v>44101.85</v>
      </c>
      <c r="J549" s="118">
        <v>126112.5</v>
      </c>
      <c r="K549" s="118">
        <v>3372346.17</v>
      </c>
      <c r="L549" s="118">
        <v>5395519.2000000002</v>
      </c>
      <c r="M549" s="118">
        <v>0.39</v>
      </c>
      <c r="N549" s="118">
        <v>0.27</v>
      </c>
      <c r="O549" s="118">
        <v>230479329.33907551</v>
      </c>
    </row>
    <row r="550" spans="2:15" ht="14" customHeight="1" x14ac:dyDescent="0.2">
      <c r="B550" s="171"/>
      <c r="C550" s="118">
        <v>426</v>
      </c>
      <c r="D550" s="261">
        <v>38582.81</v>
      </c>
      <c r="E550" s="261">
        <v>0.03</v>
      </c>
      <c r="F550" s="118">
        <v>0.26</v>
      </c>
      <c r="G550" s="118">
        <v>55514.35</v>
      </c>
      <c r="H550" s="118">
        <v>16136882.460000001</v>
      </c>
      <c r="I550" s="118">
        <v>48917.98</v>
      </c>
      <c r="J550" s="118">
        <v>128284.87</v>
      </c>
      <c r="K550" s="118">
        <v>3320113.49</v>
      </c>
      <c r="L550" s="118">
        <v>5395519.2000000002</v>
      </c>
      <c r="M550" s="118">
        <v>0.53</v>
      </c>
      <c r="N550" s="118">
        <v>0.31</v>
      </c>
      <c r="O550" s="118">
        <v>142677033.77473995</v>
      </c>
    </row>
    <row r="551" spans="2:15" ht="14" customHeight="1" x14ac:dyDescent="0.2">
      <c r="B551" s="171"/>
      <c r="C551" s="118">
        <v>427</v>
      </c>
      <c r="D551" s="261">
        <v>35119.379999999997</v>
      </c>
      <c r="E551" s="261">
        <v>0.04</v>
      </c>
      <c r="F551" s="118">
        <v>0.15</v>
      </c>
      <c r="G551" s="118">
        <v>51343.28</v>
      </c>
      <c r="H551" s="118">
        <v>21479668.73</v>
      </c>
      <c r="I551" s="118">
        <v>53618.47</v>
      </c>
      <c r="J551" s="118">
        <v>71244.33</v>
      </c>
      <c r="K551" s="118">
        <v>2855930.3</v>
      </c>
      <c r="L551" s="118">
        <v>5395519.2000000002</v>
      </c>
      <c r="M551" s="118">
        <v>0.44</v>
      </c>
      <c r="N551" s="118">
        <v>0.34</v>
      </c>
      <c r="O551" s="118">
        <v>59857637.000929825</v>
      </c>
    </row>
    <row r="552" spans="2:15" ht="14" customHeight="1" x14ac:dyDescent="0.2">
      <c r="B552" s="171"/>
      <c r="C552" s="118">
        <v>428</v>
      </c>
      <c r="D552" s="261">
        <v>23771.31</v>
      </c>
      <c r="E552" s="261">
        <v>0.04</v>
      </c>
      <c r="F552" s="118">
        <v>0.23</v>
      </c>
      <c r="G552" s="118">
        <v>48273.27</v>
      </c>
      <c r="H552" s="118">
        <v>20038275.510000002</v>
      </c>
      <c r="I552" s="118">
        <v>38380.79</v>
      </c>
      <c r="J552" s="118">
        <v>92635.8</v>
      </c>
      <c r="K552" s="118">
        <v>2634559.19</v>
      </c>
      <c r="L552" s="118">
        <v>5395519.2000000002</v>
      </c>
      <c r="M552" s="118">
        <v>0.34</v>
      </c>
      <c r="N552" s="118">
        <v>0.31</v>
      </c>
      <c r="O552" s="118">
        <v>94018353.782848626</v>
      </c>
    </row>
    <row r="553" spans="2:15" ht="14" customHeight="1" x14ac:dyDescent="0.2">
      <c r="B553" s="171"/>
      <c r="C553" s="118">
        <v>429</v>
      </c>
      <c r="D553" s="261">
        <v>27872.959999999999</v>
      </c>
      <c r="E553" s="261">
        <v>0.04</v>
      </c>
      <c r="F553" s="118">
        <v>0.19</v>
      </c>
      <c r="G553" s="118">
        <v>52208.37</v>
      </c>
      <c r="H553" s="118">
        <v>21306462.75</v>
      </c>
      <c r="I553" s="118">
        <v>42404.78</v>
      </c>
      <c r="J553" s="118">
        <v>114371.58</v>
      </c>
      <c r="K553" s="118">
        <v>2050488.88</v>
      </c>
      <c r="L553" s="118">
        <v>5395519.2000000002</v>
      </c>
      <c r="M553" s="118">
        <v>0.37</v>
      </c>
      <c r="N553" s="118">
        <v>0.33</v>
      </c>
      <c r="O553" s="118">
        <v>79222567.358369187</v>
      </c>
    </row>
    <row r="554" spans="2:15" ht="14" customHeight="1" x14ac:dyDescent="0.2">
      <c r="B554" s="171"/>
      <c r="C554" s="118">
        <v>430</v>
      </c>
      <c r="D554" s="261">
        <v>16477.34</v>
      </c>
      <c r="E554" s="261">
        <v>0.04</v>
      </c>
      <c r="F554" s="118">
        <v>0.21</v>
      </c>
      <c r="G554" s="118">
        <v>46519.99</v>
      </c>
      <c r="H554" s="118">
        <v>22227703.890000001</v>
      </c>
      <c r="I554" s="118">
        <v>49140.36</v>
      </c>
      <c r="J554" s="118">
        <v>108387.2</v>
      </c>
      <c r="K554" s="118">
        <v>1913837.14</v>
      </c>
      <c r="L554" s="118">
        <v>5395519.2000000002</v>
      </c>
      <c r="M554" s="118">
        <v>0.44</v>
      </c>
      <c r="N554" s="118">
        <v>0.26</v>
      </c>
      <c r="O554" s="118">
        <v>58935574.724381983</v>
      </c>
    </row>
    <row r="555" spans="2:15" ht="14" customHeight="1" x14ac:dyDescent="0.2">
      <c r="B555" s="171"/>
      <c r="C555" s="118">
        <v>431</v>
      </c>
      <c r="D555" s="261">
        <v>19911.919999999998</v>
      </c>
      <c r="E555" s="261">
        <v>0.03</v>
      </c>
      <c r="F555" s="118">
        <v>0.18</v>
      </c>
      <c r="G555" s="118">
        <v>57272.46</v>
      </c>
      <c r="H555" s="118">
        <v>20945089.870000001</v>
      </c>
      <c r="I555" s="118">
        <v>61348.46</v>
      </c>
      <c r="J555" s="118">
        <v>144237.22</v>
      </c>
      <c r="K555" s="118">
        <v>2367860.2999999998</v>
      </c>
      <c r="L555" s="118">
        <v>5395519.2000000002</v>
      </c>
      <c r="M555" s="118">
        <v>0.31</v>
      </c>
      <c r="N555" s="118">
        <v>0.24</v>
      </c>
      <c r="O555" s="118">
        <v>115088206.37148274</v>
      </c>
    </row>
    <row r="556" spans="2:15" ht="14" customHeight="1" x14ac:dyDescent="0.2">
      <c r="B556" s="171"/>
      <c r="C556" s="118">
        <v>432</v>
      </c>
      <c r="D556" s="261">
        <v>7868.71</v>
      </c>
      <c r="E556" s="261">
        <v>0.03</v>
      </c>
      <c r="F556" s="118">
        <v>0.14000000000000001</v>
      </c>
      <c r="G556" s="118">
        <v>72559.77</v>
      </c>
      <c r="H556" s="118">
        <v>13660317.93</v>
      </c>
      <c r="I556" s="118">
        <v>43292.67</v>
      </c>
      <c r="J556" s="118">
        <v>109963.7</v>
      </c>
      <c r="K556" s="118">
        <v>2536178.36</v>
      </c>
      <c r="L556" s="118">
        <v>5395519.2000000002</v>
      </c>
      <c r="M556" s="118">
        <v>0.4</v>
      </c>
      <c r="N556" s="118">
        <v>0.24</v>
      </c>
      <c r="O556" s="118">
        <v>30220230.901368074</v>
      </c>
    </row>
    <row r="557" spans="2:15" ht="14" customHeight="1" x14ac:dyDescent="0.2">
      <c r="B557" s="171"/>
      <c r="C557" s="118">
        <v>433</v>
      </c>
      <c r="D557" s="261">
        <v>27148.19</v>
      </c>
      <c r="E557" s="261">
        <v>0.03</v>
      </c>
      <c r="F557" s="118">
        <v>0.25</v>
      </c>
      <c r="G557" s="118">
        <v>80141.88</v>
      </c>
      <c r="H557" s="118">
        <v>23944602.510000002</v>
      </c>
      <c r="I557" s="118">
        <v>33084.46</v>
      </c>
      <c r="J557" s="118">
        <v>104301.13</v>
      </c>
      <c r="K557" s="118">
        <v>2579219.89</v>
      </c>
      <c r="L557" s="118">
        <v>5395519.2000000002</v>
      </c>
      <c r="M557" s="118">
        <v>0.52</v>
      </c>
      <c r="N557" s="118">
        <v>0.24</v>
      </c>
      <c r="O557" s="118">
        <v>229894908.36529583</v>
      </c>
    </row>
    <row r="558" spans="2:15" ht="14" customHeight="1" x14ac:dyDescent="0.2">
      <c r="B558" s="171"/>
      <c r="C558" s="118">
        <v>434</v>
      </c>
      <c r="D558" s="261">
        <v>23246.720000000001</v>
      </c>
      <c r="E558" s="261">
        <v>0.03</v>
      </c>
      <c r="F558" s="118">
        <v>0.19</v>
      </c>
      <c r="G558" s="118">
        <v>58785.86</v>
      </c>
      <c r="H558" s="118">
        <v>23419038.16</v>
      </c>
      <c r="I558" s="118">
        <v>38940.68</v>
      </c>
      <c r="J558" s="118">
        <v>88052.85</v>
      </c>
      <c r="K558" s="118">
        <v>2361172.33</v>
      </c>
      <c r="L558" s="118">
        <v>5395519.2000000002</v>
      </c>
      <c r="M558" s="118">
        <v>0.38</v>
      </c>
      <c r="N558" s="118">
        <v>0.26</v>
      </c>
      <c r="O558" s="118">
        <v>111871107.50689647</v>
      </c>
    </row>
    <row r="559" spans="2:15" ht="14" customHeight="1" x14ac:dyDescent="0.2">
      <c r="B559" s="171"/>
      <c r="C559" s="118">
        <v>435</v>
      </c>
      <c r="D559" s="261">
        <v>28505.13</v>
      </c>
      <c r="E559" s="261">
        <v>0.04</v>
      </c>
      <c r="F559" s="118">
        <v>0.2</v>
      </c>
      <c r="G559" s="118">
        <v>60166.94</v>
      </c>
      <c r="H559" s="118">
        <v>17816197.359999999</v>
      </c>
      <c r="I559" s="118">
        <v>53043.23</v>
      </c>
      <c r="J559" s="118">
        <v>106375.62</v>
      </c>
      <c r="K559" s="118">
        <v>2006935.23</v>
      </c>
      <c r="L559" s="118">
        <v>5395519.2000000002</v>
      </c>
      <c r="M559" s="118">
        <v>0.51</v>
      </c>
      <c r="N559" s="118">
        <v>0.26</v>
      </c>
      <c r="O559" s="118">
        <v>135994045.40391111</v>
      </c>
    </row>
    <row r="560" spans="2:15" ht="14" customHeight="1" x14ac:dyDescent="0.2">
      <c r="B560" s="171"/>
      <c r="C560" s="118">
        <v>436</v>
      </c>
      <c r="D560" s="261">
        <v>22849.39</v>
      </c>
      <c r="E560" s="261">
        <v>0.04</v>
      </c>
      <c r="F560" s="118">
        <v>0.19</v>
      </c>
      <c r="G560" s="118">
        <v>36259.949999999997</v>
      </c>
      <c r="H560" s="118">
        <v>18382906.280000001</v>
      </c>
      <c r="I560" s="118">
        <v>51290.38</v>
      </c>
      <c r="J560" s="118">
        <v>81231.649999999994</v>
      </c>
      <c r="K560" s="118">
        <v>2428320.4700000002</v>
      </c>
      <c r="L560" s="118">
        <v>5395519.2000000002</v>
      </c>
      <c r="M560" s="118">
        <v>0.45</v>
      </c>
      <c r="N560" s="118">
        <v>0.35</v>
      </c>
      <c r="O560" s="118">
        <v>24181231.48172956</v>
      </c>
    </row>
    <row r="561" spans="2:15" ht="14" customHeight="1" x14ac:dyDescent="0.2">
      <c r="B561" s="171"/>
      <c r="C561" s="118">
        <v>437</v>
      </c>
      <c r="D561" s="261">
        <v>24820.240000000002</v>
      </c>
      <c r="E561" s="261">
        <v>0.03</v>
      </c>
      <c r="F561" s="118">
        <v>0.17</v>
      </c>
      <c r="G561" s="118">
        <v>33116.959999999999</v>
      </c>
      <c r="H561" s="118">
        <v>18936545.98</v>
      </c>
      <c r="I561" s="118">
        <v>47715.11</v>
      </c>
      <c r="J561" s="118">
        <v>86406.78</v>
      </c>
      <c r="K561" s="118">
        <v>2757358.89</v>
      </c>
      <c r="L561" s="118">
        <v>5395519.2000000002</v>
      </c>
      <c r="M561" s="118">
        <v>0.41</v>
      </c>
      <c r="N561" s="118">
        <v>0.28999999999999998</v>
      </c>
      <c r="O561" s="118">
        <v>35973597.25833571</v>
      </c>
    </row>
    <row r="562" spans="2:15" ht="14" customHeight="1" x14ac:dyDescent="0.2">
      <c r="B562" s="171"/>
      <c r="C562" s="118">
        <v>438</v>
      </c>
      <c r="D562" s="261">
        <v>37144.54</v>
      </c>
      <c r="E562" s="261">
        <v>0.03</v>
      </c>
      <c r="F562" s="118">
        <v>0.21</v>
      </c>
      <c r="G562" s="118">
        <v>29879.33</v>
      </c>
      <c r="H562" s="118">
        <v>17817889.710000001</v>
      </c>
      <c r="I562" s="118">
        <v>56354.6</v>
      </c>
      <c r="J562" s="118">
        <v>99838.48</v>
      </c>
      <c r="K562" s="118">
        <v>3069360.03</v>
      </c>
      <c r="L562" s="118">
        <v>5395519.2000000002</v>
      </c>
      <c r="M562" s="118">
        <v>0.35</v>
      </c>
      <c r="N562" s="118">
        <v>0.24</v>
      </c>
      <c r="O562" s="118">
        <v>127685771.45731939</v>
      </c>
    </row>
    <row r="563" spans="2:15" ht="14" customHeight="1" x14ac:dyDescent="0.2">
      <c r="B563" s="171"/>
      <c r="C563" s="118">
        <v>439</v>
      </c>
      <c r="D563" s="261">
        <v>20905.25</v>
      </c>
      <c r="E563" s="261">
        <v>0.03</v>
      </c>
      <c r="F563" s="118">
        <v>0.21</v>
      </c>
      <c r="G563" s="118">
        <v>82948.240000000005</v>
      </c>
      <c r="H563" s="118">
        <v>20426455.050000001</v>
      </c>
      <c r="I563" s="118">
        <v>49323.49</v>
      </c>
      <c r="J563" s="118">
        <v>118501.42</v>
      </c>
      <c r="K563" s="118">
        <v>2526164.25</v>
      </c>
      <c r="L563" s="118">
        <v>5395519.2000000002</v>
      </c>
      <c r="M563" s="118">
        <v>0.45</v>
      </c>
      <c r="N563" s="118">
        <v>0.23</v>
      </c>
      <c r="O563" s="118">
        <v>187548660.35274652</v>
      </c>
    </row>
    <row r="564" spans="2:15" ht="14" customHeight="1" x14ac:dyDescent="0.2">
      <c r="B564" s="171"/>
      <c r="C564" s="118">
        <v>440</v>
      </c>
      <c r="D564" s="261">
        <v>45877.03</v>
      </c>
      <c r="E564" s="261">
        <v>0.03</v>
      </c>
      <c r="F564" s="118">
        <v>0.16</v>
      </c>
      <c r="G564" s="118">
        <v>88427.96</v>
      </c>
      <c r="H564" s="118">
        <v>14986270.75</v>
      </c>
      <c r="I564" s="118">
        <v>44735.9</v>
      </c>
      <c r="J564" s="118">
        <v>130202.89</v>
      </c>
      <c r="K564" s="118">
        <v>2399580.6</v>
      </c>
      <c r="L564" s="118">
        <v>5395519.2000000002</v>
      </c>
      <c r="M564" s="118">
        <v>0.48</v>
      </c>
      <c r="N564" s="118">
        <v>0.28000000000000003</v>
      </c>
      <c r="O564" s="118">
        <v>235876416.57924446</v>
      </c>
    </row>
    <row r="565" spans="2:15" ht="14" customHeight="1" x14ac:dyDescent="0.2">
      <c r="B565" s="171"/>
      <c r="C565" s="118">
        <v>441</v>
      </c>
      <c r="D565" s="261">
        <v>33461.1</v>
      </c>
      <c r="E565" s="261">
        <v>0.02</v>
      </c>
      <c r="F565" s="118">
        <v>0.14000000000000001</v>
      </c>
      <c r="G565" s="118">
        <v>90994.79</v>
      </c>
      <c r="H565" s="118">
        <v>27514006.239999998</v>
      </c>
      <c r="I565" s="118">
        <v>26597.79</v>
      </c>
      <c r="J565" s="118">
        <v>94273.69</v>
      </c>
      <c r="K565" s="118">
        <v>2498346.46</v>
      </c>
      <c r="L565" s="118">
        <v>5395519.2000000002</v>
      </c>
      <c r="M565" s="118">
        <v>0.53</v>
      </c>
      <c r="N565" s="118">
        <v>0.24</v>
      </c>
      <c r="O565" s="118">
        <v>150871187.95901909</v>
      </c>
    </row>
    <row r="566" spans="2:15" ht="14" customHeight="1" x14ac:dyDescent="0.2">
      <c r="B566" s="171"/>
      <c r="C566" s="118">
        <v>442</v>
      </c>
      <c r="D566" s="261">
        <v>48832.87</v>
      </c>
      <c r="E566" s="261">
        <v>0.04</v>
      </c>
      <c r="F566" s="118">
        <v>0.24</v>
      </c>
      <c r="G566" s="118">
        <v>74992.070000000007</v>
      </c>
      <c r="H566" s="118">
        <v>27237387.57</v>
      </c>
      <c r="I566" s="118">
        <v>41050.42</v>
      </c>
      <c r="J566" s="118">
        <v>118433.46</v>
      </c>
      <c r="K566" s="118">
        <v>1636099.42</v>
      </c>
      <c r="L566" s="118">
        <v>5395519.2000000002</v>
      </c>
      <c r="M566" s="118">
        <v>0.53</v>
      </c>
      <c r="N566" s="118">
        <v>0.28000000000000003</v>
      </c>
      <c r="O566" s="118">
        <v>307313091.8002044</v>
      </c>
    </row>
    <row r="567" spans="2:15" ht="14" customHeight="1" x14ac:dyDescent="0.2">
      <c r="B567" s="171"/>
      <c r="C567" s="118">
        <v>443</v>
      </c>
      <c r="D567" s="261">
        <v>21118.31</v>
      </c>
      <c r="E567" s="261">
        <v>0.04</v>
      </c>
      <c r="F567" s="118">
        <v>0.23</v>
      </c>
      <c r="G567" s="118">
        <v>73184.05</v>
      </c>
      <c r="H567" s="118">
        <v>15856419.41</v>
      </c>
      <c r="I567" s="118">
        <v>44435.67</v>
      </c>
      <c r="J567" s="118">
        <v>104291.53</v>
      </c>
      <c r="K567" s="118">
        <v>3133594.12</v>
      </c>
      <c r="L567" s="118">
        <v>5395519.2000000002</v>
      </c>
      <c r="M567" s="118">
        <v>0.49</v>
      </c>
      <c r="N567" s="118">
        <v>0.26</v>
      </c>
      <c r="O567" s="118">
        <v>149702336.31157178</v>
      </c>
    </row>
    <row r="568" spans="2:15" ht="14" customHeight="1" x14ac:dyDescent="0.2">
      <c r="B568" s="171"/>
      <c r="C568" s="118">
        <v>444</v>
      </c>
      <c r="D568" s="261">
        <v>9927.15</v>
      </c>
      <c r="E568" s="261">
        <v>0.04</v>
      </c>
      <c r="F568" s="118">
        <v>0.19</v>
      </c>
      <c r="G568" s="118">
        <v>43264.41</v>
      </c>
      <c r="H568" s="118">
        <v>15252969.140000001</v>
      </c>
      <c r="I568" s="118">
        <v>54875.01</v>
      </c>
      <c r="J568" s="118">
        <v>121239.71</v>
      </c>
      <c r="K568" s="118">
        <v>3215141.01</v>
      </c>
      <c r="L568" s="118">
        <v>5395519.2000000002</v>
      </c>
      <c r="M568" s="118">
        <v>0.46</v>
      </c>
      <c r="N568" s="118">
        <v>0.28999999999999998</v>
      </c>
      <c r="O568" s="118">
        <v>14828493.38932788</v>
      </c>
    </row>
    <row r="569" spans="2:15" ht="14" customHeight="1" x14ac:dyDescent="0.2">
      <c r="B569" s="171"/>
      <c r="C569" s="118">
        <v>445</v>
      </c>
      <c r="D569" s="261">
        <v>34422.22</v>
      </c>
      <c r="E569" s="261">
        <v>0.04</v>
      </c>
      <c r="F569" s="118">
        <v>0.15</v>
      </c>
      <c r="G569" s="118">
        <v>80193.240000000005</v>
      </c>
      <c r="H569" s="118">
        <v>15770869.880000001</v>
      </c>
      <c r="I569" s="118">
        <v>40184.92</v>
      </c>
      <c r="J569" s="118">
        <v>109411.66</v>
      </c>
      <c r="K569" s="118">
        <v>2390462.35</v>
      </c>
      <c r="L569" s="118">
        <v>5395519.2000000002</v>
      </c>
      <c r="M569" s="118">
        <v>0.54</v>
      </c>
      <c r="N569" s="118">
        <v>0.33</v>
      </c>
      <c r="O569" s="118">
        <v>94254100.32004948</v>
      </c>
    </row>
    <row r="570" spans="2:15" ht="14" customHeight="1" x14ac:dyDescent="0.2">
      <c r="B570" s="171"/>
      <c r="C570" s="118">
        <v>446</v>
      </c>
      <c r="D570" s="261">
        <v>34700.93</v>
      </c>
      <c r="E570" s="261">
        <v>0.03</v>
      </c>
      <c r="F570" s="118">
        <v>0.28000000000000003</v>
      </c>
      <c r="G570" s="118">
        <v>81362.38</v>
      </c>
      <c r="H570" s="118">
        <v>18112182.719999999</v>
      </c>
      <c r="I570" s="118">
        <v>44132.14</v>
      </c>
      <c r="J570" s="118">
        <v>84608.17</v>
      </c>
      <c r="K570" s="118">
        <v>2659991.59</v>
      </c>
      <c r="L570" s="118">
        <v>5395519.2000000002</v>
      </c>
      <c r="M570" s="118">
        <v>0.38</v>
      </c>
      <c r="N570" s="118">
        <v>0.27</v>
      </c>
      <c r="O570" s="118">
        <v>372720544.20958233</v>
      </c>
    </row>
    <row r="571" spans="2:15" ht="14" customHeight="1" x14ac:dyDescent="0.2">
      <c r="B571" s="171"/>
      <c r="C571" s="118">
        <v>447</v>
      </c>
      <c r="D571" s="261">
        <v>24223.13</v>
      </c>
      <c r="E571" s="261">
        <v>0.03</v>
      </c>
      <c r="F571" s="118">
        <v>0.19</v>
      </c>
      <c r="G571" s="118">
        <v>46029.95</v>
      </c>
      <c r="H571" s="118">
        <v>15572688.73</v>
      </c>
      <c r="I571" s="118">
        <v>42832.08</v>
      </c>
      <c r="J571" s="118">
        <v>80360.710000000006</v>
      </c>
      <c r="K571" s="118">
        <v>1582653.41</v>
      </c>
      <c r="L571" s="118">
        <v>5395519.2000000002</v>
      </c>
      <c r="M571" s="118">
        <v>0.38</v>
      </c>
      <c r="N571" s="118">
        <v>0.33</v>
      </c>
      <c r="O571" s="118">
        <v>53934676.787905887</v>
      </c>
    </row>
    <row r="572" spans="2:15" ht="14" customHeight="1" x14ac:dyDescent="0.2">
      <c r="B572" s="171"/>
      <c r="C572" s="118">
        <v>448</v>
      </c>
      <c r="D572" s="261">
        <v>19828.990000000002</v>
      </c>
      <c r="E572" s="261">
        <v>0.04</v>
      </c>
      <c r="F572" s="118">
        <v>0.23</v>
      </c>
      <c r="G572" s="118">
        <v>74052.740000000005</v>
      </c>
      <c r="H572" s="118">
        <v>21203916.440000001</v>
      </c>
      <c r="I572" s="118">
        <v>46904.62</v>
      </c>
      <c r="J572" s="118">
        <v>65054.67</v>
      </c>
      <c r="K572" s="118">
        <v>1639679.79</v>
      </c>
      <c r="L572" s="118">
        <v>5395519.2000000002</v>
      </c>
      <c r="M572" s="118">
        <v>0.44</v>
      </c>
      <c r="N572" s="118">
        <v>0.35</v>
      </c>
      <c r="O572" s="118">
        <v>75610348.112199381</v>
      </c>
    </row>
    <row r="573" spans="2:15" ht="14" customHeight="1" x14ac:dyDescent="0.2">
      <c r="B573" s="171"/>
      <c r="C573" s="118">
        <v>449</v>
      </c>
      <c r="D573" s="261">
        <v>44689.72</v>
      </c>
      <c r="E573" s="261">
        <v>0.03</v>
      </c>
      <c r="F573" s="118">
        <v>0.12</v>
      </c>
      <c r="G573" s="118">
        <v>67396.66</v>
      </c>
      <c r="H573" s="118">
        <v>21561362.149999999</v>
      </c>
      <c r="I573" s="118">
        <v>43689.26</v>
      </c>
      <c r="J573" s="118">
        <v>110220.72</v>
      </c>
      <c r="K573" s="118">
        <v>2261126.52</v>
      </c>
      <c r="L573" s="118">
        <v>5395519.2000000002</v>
      </c>
      <c r="M573" s="118">
        <v>0.38</v>
      </c>
      <c r="N573" s="118">
        <v>0.35</v>
      </c>
      <c r="O573" s="118">
        <v>84244249.030191064</v>
      </c>
    </row>
    <row r="574" spans="2:15" ht="14" customHeight="1" x14ac:dyDescent="0.2">
      <c r="B574" s="171"/>
      <c r="C574" s="118">
        <v>450</v>
      </c>
      <c r="D574" s="261">
        <v>14330.02</v>
      </c>
      <c r="E574" s="261">
        <v>0.03</v>
      </c>
      <c r="F574" s="118">
        <v>0.25</v>
      </c>
      <c r="G574" s="118">
        <v>80799.59</v>
      </c>
      <c r="H574" s="118">
        <v>17923822.890000001</v>
      </c>
      <c r="I574" s="118">
        <v>42762.8</v>
      </c>
      <c r="J574" s="118">
        <v>102206.41</v>
      </c>
      <c r="K574" s="118">
        <v>2722588.75</v>
      </c>
      <c r="L574" s="118">
        <v>5395519.2000000002</v>
      </c>
      <c r="M574" s="118">
        <v>0.42</v>
      </c>
      <c r="N574" s="118">
        <v>0.28000000000000003</v>
      </c>
      <c r="O574" s="118">
        <v>105174162.20458263</v>
      </c>
    </row>
    <row r="575" spans="2:15" ht="14" customHeight="1" x14ac:dyDescent="0.2">
      <c r="B575" s="171"/>
      <c r="C575" s="118">
        <v>451</v>
      </c>
      <c r="D575" s="261">
        <v>27612.76</v>
      </c>
      <c r="E575" s="261">
        <v>0.03</v>
      </c>
      <c r="F575" s="118">
        <v>0.25</v>
      </c>
      <c r="G575" s="118">
        <v>68759.490000000005</v>
      </c>
      <c r="H575" s="118">
        <v>20124938.460000001</v>
      </c>
      <c r="I575" s="118">
        <v>49191.48</v>
      </c>
      <c r="J575" s="118">
        <v>119386.94</v>
      </c>
      <c r="K575" s="118">
        <v>2455420.3199999998</v>
      </c>
      <c r="L575" s="118">
        <v>5395519.2000000002</v>
      </c>
      <c r="M575" s="118">
        <v>0.55000000000000004</v>
      </c>
      <c r="N575" s="118">
        <v>0.21</v>
      </c>
      <c r="O575" s="118">
        <v>236111050.68840319</v>
      </c>
    </row>
    <row r="576" spans="2:15" ht="14" customHeight="1" x14ac:dyDescent="0.2">
      <c r="B576" s="171"/>
      <c r="C576" s="118">
        <v>452</v>
      </c>
      <c r="D576" s="261">
        <v>9032.7000000000007</v>
      </c>
      <c r="E576" s="261">
        <v>0.03</v>
      </c>
      <c r="F576" s="118">
        <v>0.21</v>
      </c>
      <c r="G576" s="118">
        <v>94380.61</v>
      </c>
      <c r="H576" s="118">
        <v>22575212.899999999</v>
      </c>
      <c r="I576" s="118">
        <v>69625.81</v>
      </c>
      <c r="J576" s="118">
        <v>92468.98</v>
      </c>
      <c r="K576" s="118">
        <v>2901121.99</v>
      </c>
      <c r="L576" s="118">
        <v>5395519.2000000002</v>
      </c>
      <c r="M576" s="118">
        <v>0.45</v>
      </c>
      <c r="N576" s="118">
        <v>0.3</v>
      </c>
      <c r="O576" s="118">
        <v>39126350.750480317</v>
      </c>
    </row>
    <row r="577" spans="2:15" ht="14" customHeight="1" x14ac:dyDescent="0.2">
      <c r="B577" s="171"/>
      <c r="C577" s="118">
        <v>453</v>
      </c>
      <c r="D577" s="261">
        <v>33755.379999999997</v>
      </c>
      <c r="E577" s="261">
        <v>0.04</v>
      </c>
      <c r="F577" s="118">
        <v>0.24</v>
      </c>
      <c r="G577" s="118">
        <v>58276.32</v>
      </c>
      <c r="H577" s="118">
        <v>24071161.940000001</v>
      </c>
      <c r="I577" s="118">
        <v>61513.16</v>
      </c>
      <c r="J577" s="118">
        <v>133297.99</v>
      </c>
      <c r="K577" s="118">
        <v>1345925.92</v>
      </c>
      <c r="L577" s="118">
        <v>5395519.2000000002</v>
      </c>
      <c r="M577" s="118">
        <v>0.35</v>
      </c>
      <c r="N577" s="118">
        <v>0.25</v>
      </c>
      <c r="O577" s="118">
        <v>279604636.78469145</v>
      </c>
    </row>
    <row r="578" spans="2:15" ht="14" customHeight="1" x14ac:dyDescent="0.2">
      <c r="B578" s="171"/>
      <c r="C578" s="118">
        <v>454</v>
      </c>
      <c r="D578" s="261">
        <v>21909.72</v>
      </c>
      <c r="E578" s="261">
        <v>0.03</v>
      </c>
      <c r="F578" s="118">
        <v>0.2</v>
      </c>
      <c r="G578" s="118">
        <v>44061.26</v>
      </c>
      <c r="H578" s="118">
        <v>14778395.460000001</v>
      </c>
      <c r="I578" s="118">
        <v>51898.59</v>
      </c>
      <c r="J578" s="118">
        <v>137252.06</v>
      </c>
      <c r="K578" s="118">
        <v>2581570.31</v>
      </c>
      <c r="L578" s="118">
        <v>5395519.2000000002</v>
      </c>
      <c r="M578" s="118">
        <v>0.41</v>
      </c>
      <c r="N578" s="118">
        <v>0.27</v>
      </c>
      <c r="O578" s="118">
        <v>73429097.275119752</v>
      </c>
    </row>
    <row r="579" spans="2:15" ht="14" customHeight="1" x14ac:dyDescent="0.2">
      <c r="B579" s="171"/>
      <c r="C579" s="118">
        <v>455</v>
      </c>
      <c r="D579" s="261">
        <v>23169.72</v>
      </c>
      <c r="E579" s="261">
        <v>0.03</v>
      </c>
      <c r="F579" s="118">
        <v>0.14000000000000001</v>
      </c>
      <c r="G579" s="118">
        <v>80029.59</v>
      </c>
      <c r="H579" s="118">
        <v>14876899.59</v>
      </c>
      <c r="I579" s="118">
        <v>40381.4</v>
      </c>
      <c r="J579" s="118">
        <v>141537.82</v>
      </c>
      <c r="K579" s="118">
        <v>3198317.59</v>
      </c>
      <c r="L579" s="118">
        <v>5395519.2000000002</v>
      </c>
      <c r="M579" s="118">
        <v>0.44</v>
      </c>
      <c r="N579" s="118">
        <v>0.28999999999999998</v>
      </c>
      <c r="O579" s="118">
        <v>84053133.734778404</v>
      </c>
    </row>
    <row r="580" spans="2:15" ht="14" customHeight="1" x14ac:dyDescent="0.2">
      <c r="B580" s="171"/>
      <c r="C580" s="118">
        <v>456</v>
      </c>
      <c r="D580" s="261">
        <v>22225.86</v>
      </c>
      <c r="E580" s="261">
        <v>0.05</v>
      </c>
      <c r="F580" s="118">
        <v>0.12</v>
      </c>
      <c r="G580" s="118">
        <v>38509.25</v>
      </c>
      <c r="H580" s="118">
        <v>27041269</v>
      </c>
      <c r="I580" s="118">
        <v>45950.28</v>
      </c>
      <c r="J580" s="118">
        <v>133602.79999999999</v>
      </c>
      <c r="K580" s="118">
        <v>2144612.5299999998</v>
      </c>
      <c r="L580" s="118">
        <v>5395519.2000000002</v>
      </c>
      <c r="M580" s="118">
        <v>0.46</v>
      </c>
      <c r="N580" s="118">
        <v>0.27</v>
      </c>
      <c r="O580" s="118">
        <v>22358078.711389072</v>
      </c>
    </row>
    <row r="581" spans="2:15" ht="14" customHeight="1" x14ac:dyDescent="0.2">
      <c r="B581" s="171"/>
      <c r="C581" s="118">
        <v>457</v>
      </c>
      <c r="D581" s="261">
        <v>15988</v>
      </c>
      <c r="E581" s="261">
        <v>0.03</v>
      </c>
      <c r="F581" s="118">
        <v>0.15</v>
      </c>
      <c r="G581" s="118">
        <v>40594.81</v>
      </c>
      <c r="H581" s="118">
        <v>18097708.34</v>
      </c>
      <c r="I581" s="118">
        <v>38903.800000000003</v>
      </c>
      <c r="J581" s="118">
        <v>106195.96</v>
      </c>
      <c r="K581" s="118">
        <v>2294311.6</v>
      </c>
      <c r="L581" s="118">
        <v>5395519.2000000002</v>
      </c>
      <c r="M581" s="118">
        <v>0.36</v>
      </c>
      <c r="N581" s="118">
        <v>0.34</v>
      </c>
      <c r="O581" s="118">
        <v>11188408.532169711</v>
      </c>
    </row>
    <row r="582" spans="2:15" ht="14" customHeight="1" x14ac:dyDescent="0.2">
      <c r="B582" s="171"/>
      <c r="C582" s="118">
        <v>458</v>
      </c>
      <c r="D582" s="261">
        <v>26177.59</v>
      </c>
      <c r="E582" s="261">
        <v>0.03</v>
      </c>
      <c r="F582" s="118">
        <v>0.15</v>
      </c>
      <c r="G582" s="118">
        <v>82547.09</v>
      </c>
      <c r="H582" s="118">
        <v>18086477.039999999</v>
      </c>
      <c r="I582" s="118">
        <v>44657.27</v>
      </c>
      <c r="J582" s="118">
        <v>126896.52</v>
      </c>
      <c r="K582" s="118">
        <v>2192174.09</v>
      </c>
      <c r="L582" s="118">
        <v>5395519.2000000002</v>
      </c>
      <c r="M582" s="118">
        <v>0.35</v>
      </c>
      <c r="N582" s="118">
        <v>0.24</v>
      </c>
      <c r="O582" s="118">
        <v>186201552.29853421</v>
      </c>
    </row>
    <row r="583" spans="2:15" ht="14" customHeight="1" x14ac:dyDescent="0.2">
      <c r="B583" s="171"/>
      <c r="C583" s="118">
        <v>459</v>
      </c>
      <c r="D583" s="261">
        <v>37880.620000000003</v>
      </c>
      <c r="E583" s="261">
        <v>0.03</v>
      </c>
      <c r="F583" s="118">
        <v>0.22</v>
      </c>
      <c r="G583" s="118">
        <v>72479.86</v>
      </c>
      <c r="H583" s="118">
        <v>24631673.059999999</v>
      </c>
      <c r="I583" s="118">
        <v>59518.91</v>
      </c>
      <c r="J583" s="118">
        <v>65343.78</v>
      </c>
      <c r="K583" s="118">
        <v>3065352.87</v>
      </c>
      <c r="L583" s="118">
        <v>5395519.2000000002</v>
      </c>
      <c r="M583" s="118">
        <v>0.32</v>
      </c>
      <c r="N583" s="118">
        <v>0.36</v>
      </c>
      <c r="O583" s="118">
        <v>159666257.87663141</v>
      </c>
    </row>
    <row r="584" spans="2:15" ht="14" customHeight="1" x14ac:dyDescent="0.2">
      <c r="B584" s="171"/>
      <c r="C584" s="118">
        <v>460</v>
      </c>
      <c r="D584" s="261">
        <v>28187.32</v>
      </c>
      <c r="E584" s="261">
        <v>0.04</v>
      </c>
      <c r="F584" s="118">
        <v>0.26</v>
      </c>
      <c r="G584" s="118">
        <v>73907.39</v>
      </c>
      <c r="H584" s="118">
        <v>27083457.989999998</v>
      </c>
      <c r="I584" s="118">
        <v>31430.16</v>
      </c>
      <c r="J584" s="118">
        <v>121571.23</v>
      </c>
      <c r="K584" s="118">
        <v>2669699.1</v>
      </c>
      <c r="L584" s="118">
        <v>5395519.2000000002</v>
      </c>
      <c r="M584" s="118">
        <v>0.38</v>
      </c>
      <c r="N584" s="118">
        <v>0.28000000000000003</v>
      </c>
      <c r="O584" s="118">
        <v>243860150.09605929</v>
      </c>
    </row>
    <row r="585" spans="2:15" ht="14" customHeight="1" x14ac:dyDescent="0.2">
      <c r="B585" s="171"/>
      <c r="C585" s="118">
        <v>461</v>
      </c>
      <c r="D585" s="261">
        <v>18957.509999999998</v>
      </c>
      <c r="E585" s="261">
        <v>0.03</v>
      </c>
      <c r="F585" s="118">
        <v>0.21</v>
      </c>
      <c r="G585" s="118">
        <v>80185.41</v>
      </c>
      <c r="H585" s="118">
        <v>14425516.560000001</v>
      </c>
      <c r="I585" s="118">
        <v>45678.51</v>
      </c>
      <c r="J585" s="118">
        <v>110881.85</v>
      </c>
      <c r="K585" s="118">
        <v>3208435.04</v>
      </c>
      <c r="L585" s="118">
        <v>5395519.2000000002</v>
      </c>
      <c r="M585" s="118">
        <v>0.34</v>
      </c>
      <c r="N585" s="118">
        <v>0.35</v>
      </c>
      <c r="O585" s="118">
        <v>84376594.372614279</v>
      </c>
    </row>
    <row r="586" spans="2:15" ht="14" customHeight="1" x14ac:dyDescent="0.2">
      <c r="B586" s="171"/>
      <c r="C586" s="118">
        <v>462</v>
      </c>
      <c r="D586" s="261">
        <v>41525.300000000003</v>
      </c>
      <c r="E586" s="261">
        <v>0.04</v>
      </c>
      <c r="F586" s="118">
        <v>0.25</v>
      </c>
      <c r="G586" s="118">
        <v>55778.87</v>
      </c>
      <c r="H586" s="118">
        <v>22369274.399999999</v>
      </c>
      <c r="I586" s="118">
        <v>46270.42</v>
      </c>
      <c r="J586" s="118">
        <v>119377.83</v>
      </c>
      <c r="K586" s="118">
        <v>1952515.53</v>
      </c>
      <c r="L586" s="118">
        <v>5395519.2000000002</v>
      </c>
      <c r="M586" s="118">
        <v>0.35</v>
      </c>
      <c r="N586" s="118">
        <v>0.34</v>
      </c>
      <c r="O586" s="118">
        <v>184726754.09472319</v>
      </c>
    </row>
    <row r="587" spans="2:15" ht="14" customHeight="1" x14ac:dyDescent="0.2">
      <c r="B587" s="171"/>
      <c r="C587" s="118">
        <v>463</v>
      </c>
      <c r="D587" s="261">
        <v>40057.93</v>
      </c>
      <c r="E587" s="261">
        <v>0.04</v>
      </c>
      <c r="F587" s="118">
        <v>0.21</v>
      </c>
      <c r="G587" s="118">
        <v>61512.15</v>
      </c>
      <c r="H587" s="118">
        <v>17821713.68</v>
      </c>
      <c r="I587" s="118">
        <v>41034.54</v>
      </c>
      <c r="J587" s="118">
        <v>106699.66</v>
      </c>
      <c r="K587" s="118">
        <v>2009500.98</v>
      </c>
      <c r="L587" s="118">
        <v>5395519.2000000002</v>
      </c>
      <c r="M587" s="118">
        <v>0.4</v>
      </c>
      <c r="N587" s="118">
        <v>0.23</v>
      </c>
      <c r="O587" s="118">
        <v>335295624.9897868</v>
      </c>
    </row>
    <row r="588" spans="2:15" ht="14" customHeight="1" x14ac:dyDescent="0.2">
      <c r="B588" s="171"/>
      <c r="C588" s="118">
        <v>464</v>
      </c>
      <c r="D588" s="261">
        <v>38339.800000000003</v>
      </c>
      <c r="E588" s="261">
        <v>0.03</v>
      </c>
      <c r="F588" s="118">
        <v>0.13</v>
      </c>
      <c r="G588" s="118">
        <v>90558.22</v>
      </c>
      <c r="H588" s="118">
        <v>26642000.550000001</v>
      </c>
      <c r="I588" s="118">
        <v>46612.1</v>
      </c>
      <c r="J588" s="118">
        <v>88565.21</v>
      </c>
      <c r="K588" s="118">
        <v>2607273.4700000002</v>
      </c>
      <c r="L588" s="118">
        <v>5395519.2000000002</v>
      </c>
      <c r="M588" s="118">
        <v>0.34</v>
      </c>
      <c r="N588" s="118">
        <v>0.25</v>
      </c>
      <c r="O588" s="118">
        <v>244024887.50159961</v>
      </c>
    </row>
    <row r="589" spans="2:15" ht="14" customHeight="1" x14ac:dyDescent="0.2">
      <c r="B589" s="171"/>
      <c r="C589" s="118">
        <v>465</v>
      </c>
      <c r="D589" s="261">
        <v>29469.65</v>
      </c>
      <c r="E589" s="261">
        <v>0.03</v>
      </c>
      <c r="F589" s="118">
        <v>0.21</v>
      </c>
      <c r="G589" s="118">
        <v>66603.03</v>
      </c>
      <c r="H589" s="118">
        <v>18768778.559999999</v>
      </c>
      <c r="I589" s="118">
        <v>29799.87</v>
      </c>
      <c r="J589" s="118">
        <v>90772.35</v>
      </c>
      <c r="K589" s="118">
        <v>3113667.4</v>
      </c>
      <c r="L589" s="118">
        <v>5395519.2000000002</v>
      </c>
      <c r="M589" s="118">
        <v>0.52</v>
      </c>
      <c r="N589" s="118">
        <v>0.33</v>
      </c>
      <c r="O589" s="118">
        <v>86373237.592502177</v>
      </c>
    </row>
    <row r="590" spans="2:15" ht="14" customHeight="1" x14ac:dyDescent="0.2">
      <c r="B590" s="171"/>
      <c r="C590" s="118">
        <v>466</v>
      </c>
      <c r="D590" s="261">
        <v>16944.05</v>
      </c>
      <c r="E590" s="261">
        <v>0.03</v>
      </c>
      <c r="F590" s="118">
        <v>0.14000000000000001</v>
      </c>
      <c r="G590" s="118">
        <v>50682.62</v>
      </c>
      <c r="H590" s="118">
        <v>16360553.949999999</v>
      </c>
      <c r="I590" s="118">
        <v>56445.84</v>
      </c>
      <c r="J590" s="118">
        <v>77489.61</v>
      </c>
      <c r="K590" s="118">
        <v>2686487.37</v>
      </c>
      <c r="L590" s="118">
        <v>5395519.2000000002</v>
      </c>
      <c r="M590" s="118">
        <v>0.48</v>
      </c>
      <c r="N590" s="118">
        <v>0.32</v>
      </c>
      <c r="O590" s="118">
        <v>16967592.242131747</v>
      </c>
    </row>
    <row r="591" spans="2:15" ht="14" customHeight="1" x14ac:dyDescent="0.2">
      <c r="B591" s="171"/>
      <c r="C591" s="118">
        <v>467</v>
      </c>
      <c r="D591" s="261">
        <v>37325.97</v>
      </c>
      <c r="E591" s="261">
        <v>0.03</v>
      </c>
      <c r="F591" s="118">
        <v>0.26</v>
      </c>
      <c r="G591" s="118">
        <v>88811.25</v>
      </c>
      <c r="H591" s="118">
        <v>17263154.989999998</v>
      </c>
      <c r="I591" s="118">
        <v>50246.91</v>
      </c>
      <c r="J591" s="118">
        <v>127253.31</v>
      </c>
      <c r="K591" s="118">
        <v>2638158.0299999998</v>
      </c>
      <c r="L591" s="118">
        <v>5395519.2000000002</v>
      </c>
      <c r="M591" s="118">
        <v>0.51</v>
      </c>
      <c r="N591" s="118">
        <v>0.27</v>
      </c>
      <c r="O591" s="118">
        <v>318909337.09224552</v>
      </c>
    </row>
    <row r="592" spans="2:15" ht="14" customHeight="1" x14ac:dyDescent="0.2">
      <c r="B592" s="171"/>
      <c r="C592" s="118">
        <v>468</v>
      </c>
      <c r="D592" s="261">
        <v>12770.3</v>
      </c>
      <c r="E592" s="261">
        <v>0.04</v>
      </c>
      <c r="F592" s="118">
        <v>0.16</v>
      </c>
      <c r="G592" s="118">
        <v>70974.3</v>
      </c>
      <c r="H592" s="118">
        <v>17603242.449999999</v>
      </c>
      <c r="I592" s="118">
        <v>53413.440000000002</v>
      </c>
      <c r="J592" s="118">
        <v>107106.22</v>
      </c>
      <c r="K592" s="118">
        <v>3173395.08</v>
      </c>
      <c r="L592" s="118">
        <v>5395519.2000000002</v>
      </c>
      <c r="M592" s="118">
        <v>0.44</v>
      </c>
      <c r="N592" s="118">
        <v>0.25</v>
      </c>
      <c r="O592" s="118">
        <v>59781946.741612613</v>
      </c>
    </row>
    <row r="593" spans="2:15" ht="14" customHeight="1" x14ac:dyDescent="0.2">
      <c r="B593" s="171"/>
      <c r="C593" s="118">
        <v>469</v>
      </c>
      <c r="D593" s="261">
        <v>27712.74</v>
      </c>
      <c r="E593" s="261">
        <v>0.03</v>
      </c>
      <c r="F593" s="118">
        <v>0.15</v>
      </c>
      <c r="G593" s="118">
        <v>62809.66</v>
      </c>
      <c r="H593" s="118">
        <v>25759770.710000001</v>
      </c>
      <c r="I593" s="118">
        <v>41510.160000000003</v>
      </c>
      <c r="J593" s="118">
        <v>145676.09</v>
      </c>
      <c r="K593" s="118">
        <v>1982128.89</v>
      </c>
      <c r="L593" s="118">
        <v>5395519.2000000002</v>
      </c>
      <c r="M593" s="118">
        <v>0.45</v>
      </c>
      <c r="N593" s="118">
        <v>0.32</v>
      </c>
      <c r="O593" s="118">
        <v>55087726.525550485</v>
      </c>
    </row>
    <row r="594" spans="2:15" ht="14" customHeight="1" x14ac:dyDescent="0.2">
      <c r="B594" s="171"/>
      <c r="C594" s="118">
        <v>470</v>
      </c>
      <c r="D594" s="261">
        <v>31406.35</v>
      </c>
      <c r="E594" s="261">
        <v>0.03</v>
      </c>
      <c r="F594" s="118">
        <v>0.23</v>
      </c>
      <c r="G594" s="118">
        <v>78735.839999999997</v>
      </c>
      <c r="H594" s="118">
        <v>27054857.149999999</v>
      </c>
      <c r="I594" s="118">
        <v>63959.09</v>
      </c>
      <c r="J594" s="118">
        <v>103393.08</v>
      </c>
      <c r="K594" s="118">
        <v>2115237.1</v>
      </c>
      <c r="L594" s="118">
        <v>5395519.2000000002</v>
      </c>
      <c r="M594" s="118">
        <v>0.47</v>
      </c>
      <c r="N594" s="118">
        <v>0.28000000000000003</v>
      </c>
      <c r="O594" s="118">
        <v>196770493.86948374</v>
      </c>
    </row>
    <row r="595" spans="2:15" ht="14" customHeight="1" x14ac:dyDescent="0.2">
      <c r="B595" s="171"/>
      <c r="C595" s="118">
        <v>471</v>
      </c>
      <c r="D595" s="261">
        <v>22964.87</v>
      </c>
      <c r="E595" s="261">
        <v>0.03</v>
      </c>
      <c r="F595" s="118">
        <v>0.14000000000000001</v>
      </c>
      <c r="G595" s="118">
        <v>82201.5</v>
      </c>
      <c r="H595" s="118">
        <v>14534872.369999999</v>
      </c>
      <c r="I595" s="118">
        <v>51967.17</v>
      </c>
      <c r="J595" s="118">
        <v>124947.27</v>
      </c>
      <c r="K595" s="118">
        <v>2178553.31</v>
      </c>
      <c r="L595" s="118">
        <v>5395519.2000000002</v>
      </c>
      <c r="M595" s="118">
        <v>0.5</v>
      </c>
      <c r="N595" s="118">
        <v>0.24</v>
      </c>
      <c r="O595" s="118">
        <v>112366717.48535013</v>
      </c>
    </row>
    <row r="596" spans="2:15" ht="14" customHeight="1" x14ac:dyDescent="0.2">
      <c r="B596" s="171"/>
      <c r="C596" s="118">
        <v>472</v>
      </c>
      <c r="D596" s="261">
        <v>7480.84</v>
      </c>
      <c r="E596" s="261">
        <v>0.03</v>
      </c>
      <c r="F596" s="118">
        <v>0.26</v>
      </c>
      <c r="G596" s="118">
        <v>38358.86</v>
      </c>
      <c r="H596" s="118">
        <v>14448851.84</v>
      </c>
      <c r="I596" s="118">
        <v>38581.15</v>
      </c>
      <c r="J596" s="118">
        <v>78368.36</v>
      </c>
      <c r="K596" s="118">
        <v>2099572.2599999998</v>
      </c>
      <c r="L596" s="118">
        <v>5395519.2000000002</v>
      </c>
      <c r="M596" s="118">
        <v>0.37</v>
      </c>
      <c r="N596" s="118">
        <v>0.28000000000000003</v>
      </c>
      <c r="O596" s="118">
        <v>18101534.619183075</v>
      </c>
    </row>
    <row r="597" spans="2:15" ht="14" customHeight="1" x14ac:dyDescent="0.2">
      <c r="B597" s="171"/>
      <c r="C597" s="118">
        <v>473</v>
      </c>
      <c r="D597" s="261">
        <v>22799.34</v>
      </c>
      <c r="E597" s="261">
        <v>0.03</v>
      </c>
      <c r="F597" s="118">
        <v>0.17</v>
      </c>
      <c r="G597" s="118">
        <v>36541.08</v>
      </c>
      <c r="H597" s="118">
        <v>19136494.420000002</v>
      </c>
      <c r="I597" s="118">
        <v>49504.31</v>
      </c>
      <c r="J597" s="118">
        <v>104162.38</v>
      </c>
      <c r="K597" s="118">
        <v>2350621.25</v>
      </c>
      <c r="L597" s="118">
        <v>5395519.2000000002</v>
      </c>
      <c r="M597" s="118">
        <v>0.46</v>
      </c>
      <c r="N597" s="118">
        <v>0.25</v>
      </c>
      <c r="O597" s="118">
        <v>47977924.623609751</v>
      </c>
    </row>
    <row r="598" spans="2:15" ht="14" customHeight="1" x14ac:dyDescent="0.2">
      <c r="B598" s="171"/>
      <c r="C598" s="118">
        <v>474</v>
      </c>
      <c r="D598" s="261">
        <v>21602.16</v>
      </c>
      <c r="E598" s="261">
        <v>0.02</v>
      </c>
      <c r="F598" s="118">
        <v>0.19</v>
      </c>
      <c r="G598" s="118">
        <v>66094.17</v>
      </c>
      <c r="H598" s="118">
        <v>19185549.77</v>
      </c>
      <c r="I598" s="118">
        <v>60282.71</v>
      </c>
      <c r="J598" s="118">
        <v>70649.37</v>
      </c>
      <c r="K598" s="118">
        <v>2830466.04</v>
      </c>
      <c r="L598" s="118">
        <v>5395519.2000000002</v>
      </c>
      <c r="M598" s="118">
        <v>0.45</v>
      </c>
      <c r="N598" s="118">
        <v>0.33</v>
      </c>
      <c r="O598" s="118">
        <v>53088643.310523421</v>
      </c>
    </row>
    <row r="599" spans="2:15" ht="14" customHeight="1" x14ac:dyDescent="0.2">
      <c r="B599" s="171"/>
      <c r="C599" s="118">
        <v>475</v>
      </c>
      <c r="D599" s="261">
        <v>29044.560000000001</v>
      </c>
      <c r="E599" s="261">
        <v>0.03</v>
      </c>
      <c r="F599" s="118">
        <v>0.17</v>
      </c>
      <c r="G599" s="118">
        <v>67413.19</v>
      </c>
      <c r="H599" s="118">
        <v>25833953.469999999</v>
      </c>
      <c r="I599" s="118">
        <v>69276.69</v>
      </c>
      <c r="J599" s="118">
        <v>95495.1</v>
      </c>
      <c r="K599" s="118">
        <v>2179231.86</v>
      </c>
      <c r="L599" s="118">
        <v>5395519.2000000002</v>
      </c>
      <c r="M599" s="118">
        <v>0.32</v>
      </c>
      <c r="N599" s="118">
        <v>0.22</v>
      </c>
      <c r="O599" s="118">
        <v>227158198.07807046</v>
      </c>
    </row>
    <row r="600" spans="2:15" ht="14" customHeight="1" x14ac:dyDescent="0.2">
      <c r="B600" s="171"/>
      <c r="C600" s="118">
        <v>476</v>
      </c>
      <c r="D600" s="261">
        <v>13841.06</v>
      </c>
      <c r="E600" s="261">
        <v>0.03</v>
      </c>
      <c r="F600" s="118">
        <v>0.16</v>
      </c>
      <c r="G600" s="118">
        <v>66072.63</v>
      </c>
      <c r="H600" s="118">
        <v>20234358.300000001</v>
      </c>
      <c r="I600" s="118">
        <v>69456.3</v>
      </c>
      <c r="J600" s="118">
        <v>102347.26</v>
      </c>
      <c r="K600" s="118">
        <v>3046273.86</v>
      </c>
      <c r="L600" s="118">
        <v>5395519.2000000002</v>
      </c>
      <c r="M600" s="118">
        <v>0.47</v>
      </c>
      <c r="N600" s="118">
        <v>0.28999999999999998</v>
      </c>
      <c r="O600" s="118">
        <v>30902861.320573062</v>
      </c>
    </row>
    <row r="601" spans="2:15" ht="14" customHeight="1" x14ac:dyDescent="0.2">
      <c r="B601" s="171"/>
      <c r="C601" s="118">
        <v>477</v>
      </c>
      <c r="D601" s="261">
        <v>19775.46</v>
      </c>
      <c r="E601" s="261">
        <v>0.03</v>
      </c>
      <c r="F601" s="118">
        <v>0.16</v>
      </c>
      <c r="G601" s="118">
        <v>50286.25</v>
      </c>
      <c r="H601" s="118">
        <v>25460847.620000001</v>
      </c>
      <c r="I601" s="118">
        <v>52598.21</v>
      </c>
      <c r="J601" s="118">
        <v>103700.87</v>
      </c>
      <c r="K601" s="118">
        <v>2516706.29</v>
      </c>
      <c r="L601" s="118">
        <v>5395519.2000000002</v>
      </c>
      <c r="M601" s="118">
        <v>0.46</v>
      </c>
      <c r="N601" s="118">
        <v>0.33</v>
      </c>
      <c r="O601" s="118">
        <v>18564828.062712405</v>
      </c>
    </row>
    <row r="602" spans="2:15" ht="14" customHeight="1" x14ac:dyDescent="0.2">
      <c r="B602" s="171"/>
      <c r="C602" s="118">
        <v>478</v>
      </c>
      <c r="D602" s="261">
        <v>19039.96</v>
      </c>
      <c r="E602" s="261">
        <v>0.03</v>
      </c>
      <c r="F602" s="118">
        <v>0.25</v>
      </c>
      <c r="G602" s="118">
        <v>78781.08</v>
      </c>
      <c r="H602" s="118">
        <v>21805830.170000002</v>
      </c>
      <c r="I602" s="118">
        <v>57641.55</v>
      </c>
      <c r="J602" s="118">
        <v>106660.87</v>
      </c>
      <c r="K602" s="118">
        <v>3148482.5600000001</v>
      </c>
      <c r="L602" s="118">
        <v>5395519.2000000002</v>
      </c>
      <c r="M602" s="118">
        <v>0.42</v>
      </c>
      <c r="N602" s="118">
        <v>0.25</v>
      </c>
      <c r="O602" s="118">
        <v>174495530.4433468</v>
      </c>
    </row>
    <row r="603" spans="2:15" ht="14" customHeight="1" x14ac:dyDescent="0.2">
      <c r="B603" s="171"/>
      <c r="C603" s="118">
        <v>479</v>
      </c>
      <c r="D603" s="261">
        <v>27070.2</v>
      </c>
      <c r="E603" s="261">
        <v>0.03</v>
      </c>
      <c r="F603" s="118">
        <v>0.23</v>
      </c>
      <c r="G603" s="118">
        <v>63469.91</v>
      </c>
      <c r="H603" s="118">
        <v>22324973.710000001</v>
      </c>
      <c r="I603" s="118">
        <v>60988.53</v>
      </c>
      <c r="J603" s="118">
        <v>101095.69</v>
      </c>
      <c r="K603" s="118">
        <v>2801520.17</v>
      </c>
      <c r="L603" s="118">
        <v>5395519.2000000002</v>
      </c>
      <c r="M603" s="118">
        <v>0.43</v>
      </c>
      <c r="N603" s="118">
        <v>0.33</v>
      </c>
      <c r="O603" s="118">
        <v>97792876.732674167</v>
      </c>
    </row>
    <row r="604" spans="2:15" ht="14" customHeight="1" x14ac:dyDescent="0.2">
      <c r="B604" s="171"/>
      <c r="C604" s="118">
        <v>480</v>
      </c>
      <c r="D604" s="261">
        <v>20328.599999999999</v>
      </c>
      <c r="E604" s="261">
        <v>0.03</v>
      </c>
      <c r="F604" s="118">
        <v>0.15</v>
      </c>
      <c r="G604" s="118">
        <v>72561.64</v>
      </c>
      <c r="H604" s="118">
        <v>15089958.57</v>
      </c>
      <c r="I604" s="118">
        <v>57038.49</v>
      </c>
      <c r="J604" s="118">
        <v>122348.56</v>
      </c>
      <c r="K604" s="118">
        <v>2062662.25</v>
      </c>
      <c r="L604" s="118">
        <v>5395519.2000000002</v>
      </c>
      <c r="M604" s="118">
        <v>0.46</v>
      </c>
      <c r="N604" s="118">
        <v>0.31</v>
      </c>
      <c r="O604" s="118">
        <v>56119745.473734826</v>
      </c>
    </row>
    <row r="605" spans="2:15" ht="14" customHeight="1" x14ac:dyDescent="0.2">
      <c r="B605" s="171"/>
      <c r="C605" s="118">
        <v>481</v>
      </c>
      <c r="D605" s="261">
        <v>24117.56</v>
      </c>
      <c r="E605" s="261">
        <v>0.03</v>
      </c>
      <c r="F605" s="118">
        <v>0.24</v>
      </c>
      <c r="G605" s="118">
        <v>71259.240000000005</v>
      </c>
      <c r="H605" s="118">
        <v>25879768.84</v>
      </c>
      <c r="I605" s="118">
        <v>50139.37</v>
      </c>
      <c r="J605" s="118">
        <v>91274.5</v>
      </c>
      <c r="K605" s="118">
        <v>2279826.71</v>
      </c>
      <c r="L605" s="118">
        <v>5395519.2000000002</v>
      </c>
      <c r="M605" s="118">
        <v>0.43</v>
      </c>
      <c r="N605" s="118">
        <v>0.24</v>
      </c>
      <c r="O605" s="118">
        <v>202484910.37924305</v>
      </c>
    </row>
    <row r="606" spans="2:15" ht="14" customHeight="1" x14ac:dyDescent="0.2">
      <c r="B606" s="171"/>
      <c r="C606" s="118">
        <v>482</v>
      </c>
      <c r="D606" s="261">
        <v>29616.35</v>
      </c>
      <c r="E606" s="261">
        <v>0.03</v>
      </c>
      <c r="F606" s="118">
        <v>0.23</v>
      </c>
      <c r="G606" s="118">
        <v>84657.82</v>
      </c>
      <c r="H606" s="118">
        <v>24584381.149999999</v>
      </c>
      <c r="I606" s="118">
        <v>49151.360000000001</v>
      </c>
      <c r="J606" s="118">
        <v>91860.24</v>
      </c>
      <c r="K606" s="118">
        <v>2193457.41</v>
      </c>
      <c r="L606" s="118">
        <v>5395519.2000000002</v>
      </c>
      <c r="M606" s="118">
        <v>0.44</v>
      </c>
      <c r="N606" s="118">
        <v>0.26</v>
      </c>
      <c r="O606" s="118">
        <v>249934350.57586914</v>
      </c>
    </row>
    <row r="607" spans="2:15" ht="14" customHeight="1" x14ac:dyDescent="0.2">
      <c r="B607" s="171"/>
      <c r="C607" s="118">
        <v>483</v>
      </c>
      <c r="D607" s="261">
        <v>22400.87</v>
      </c>
      <c r="E607" s="261">
        <v>0.05</v>
      </c>
      <c r="F607" s="118">
        <v>0.23</v>
      </c>
      <c r="G607" s="118">
        <v>66614.399999999994</v>
      </c>
      <c r="H607" s="118">
        <v>19316129.219999999</v>
      </c>
      <c r="I607" s="118">
        <v>52602.15</v>
      </c>
      <c r="J607" s="118">
        <v>116393.63</v>
      </c>
      <c r="K607" s="118">
        <v>2247699.85</v>
      </c>
      <c r="L607" s="118">
        <v>5395519.2000000002</v>
      </c>
      <c r="M607" s="118">
        <v>0.35</v>
      </c>
      <c r="N607" s="118">
        <v>0.28999999999999998</v>
      </c>
      <c r="O607" s="118">
        <v>162531758.85635522</v>
      </c>
    </row>
    <row r="608" spans="2:15" ht="14" customHeight="1" x14ac:dyDescent="0.2">
      <c r="B608" s="171"/>
      <c r="C608" s="118">
        <v>484</v>
      </c>
      <c r="D608" s="261">
        <v>23073.01</v>
      </c>
      <c r="E608" s="261">
        <v>0.02</v>
      </c>
      <c r="F608" s="118">
        <v>0.18</v>
      </c>
      <c r="G608" s="118">
        <v>75119.91</v>
      </c>
      <c r="H608" s="118">
        <v>20591523.809999999</v>
      </c>
      <c r="I608" s="118">
        <v>55098.94</v>
      </c>
      <c r="J608" s="118">
        <v>101167.08</v>
      </c>
      <c r="K608" s="118">
        <v>2090201.68</v>
      </c>
      <c r="L608" s="118">
        <v>5395519.2000000002</v>
      </c>
      <c r="M608" s="118">
        <v>0.41</v>
      </c>
      <c r="N608" s="118">
        <v>0.26</v>
      </c>
      <c r="O608" s="118">
        <v>122050098.94153833</v>
      </c>
    </row>
    <row r="609" spans="2:15" ht="14" customHeight="1" x14ac:dyDescent="0.2">
      <c r="B609" s="171"/>
      <c r="C609" s="118">
        <v>485</v>
      </c>
      <c r="D609" s="261">
        <v>38302.75</v>
      </c>
      <c r="E609" s="261">
        <v>0.03</v>
      </c>
      <c r="F609" s="118">
        <v>0.22</v>
      </c>
      <c r="G609" s="118">
        <v>34852.68</v>
      </c>
      <c r="H609" s="118">
        <v>19625346.780000001</v>
      </c>
      <c r="I609" s="118">
        <v>42222.5</v>
      </c>
      <c r="J609" s="118">
        <v>81325.55</v>
      </c>
      <c r="K609" s="118">
        <v>2221925.56</v>
      </c>
      <c r="L609" s="118">
        <v>5395519.2000000002</v>
      </c>
      <c r="M609" s="118">
        <v>0.48</v>
      </c>
      <c r="N609" s="118">
        <v>0.25</v>
      </c>
      <c r="O609" s="118">
        <v>117788244.76427911</v>
      </c>
    </row>
    <row r="610" spans="2:15" ht="14" customHeight="1" x14ac:dyDescent="0.2">
      <c r="B610" s="171"/>
      <c r="C610" s="118">
        <v>486</v>
      </c>
      <c r="D610" s="261">
        <v>7535.18</v>
      </c>
      <c r="E610" s="261">
        <v>0.03</v>
      </c>
      <c r="F610" s="118">
        <v>0.14000000000000001</v>
      </c>
      <c r="G610" s="118">
        <v>42723.4</v>
      </c>
      <c r="H610" s="118">
        <v>20912399.539999999</v>
      </c>
      <c r="I610" s="118">
        <v>68707.7</v>
      </c>
      <c r="J610" s="118">
        <v>93812.29</v>
      </c>
      <c r="K610" s="118">
        <v>2216034.77</v>
      </c>
      <c r="L610" s="118">
        <v>5395519.2000000002</v>
      </c>
      <c r="M610" s="118">
        <v>0.37</v>
      </c>
      <c r="N610" s="118">
        <v>0.27</v>
      </c>
      <c r="O610" s="118">
        <v>-1225767.0498326216</v>
      </c>
    </row>
    <row r="611" spans="2:15" ht="14" customHeight="1" x14ac:dyDescent="0.2">
      <c r="B611" s="171"/>
      <c r="C611" s="118">
        <v>487</v>
      </c>
      <c r="D611" s="261">
        <v>34758.949999999997</v>
      </c>
      <c r="E611" s="261">
        <v>0.02</v>
      </c>
      <c r="F611" s="118">
        <v>0.15</v>
      </c>
      <c r="G611" s="118">
        <v>71991.37</v>
      </c>
      <c r="H611" s="118">
        <v>23503681.760000002</v>
      </c>
      <c r="I611" s="118">
        <v>33308.42</v>
      </c>
      <c r="J611" s="118">
        <v>130194.15</v>
      </c>
      <c r="K611" s="118">
        <v>1974761.86</v>
      </c>
      <c r="L611" s="118">
        <v>5395519.2000000002</v>
      </c>
      <c r="M611" s="118">
        <v>0.36</v>
      </c>
      <c r="N611" s="118">
        <v>0.28999999999999998</v>
      </c>
      <c r="O611" s="118">
        <v>129823686.11433777</v>
      </c>
    </row>
    <row r="612" spans="2:15" ht="14" customHeight="1" x14ac:dyDescent="0.2">
      <c r="B612" s="171"/>
      <c r="C612" s="118">
        <v>488</v>
      </c>
      <c r="D612" s="261">
        <v>24120.94</v>
      </c>
      <c r="E612" s="261">
        <v>0.02</v>
      </c>
      <c r="F612" s="118">
        <v>0.14000000000000001</v>
      </c>
      <c r="G612" s="118">
        <v>62863.66</v>
      </c>
      <c r="H612" s="118">
        <v>25272023.370000001</v>
      </c>
      <c r="I612" s="118">
        <v>68883</v>
      </c>
      <c r="J612" s="118">
        <v>107317.83</v>
      </c>
      <c r="K612" s="118">
        <v>1896136.07</v>
      </c>
      <c r="L612" s="118">
        <v>5395519.2000000002</v>
      </c>
      <c r="M612" s="118">
        <v>0.49</v>
      </c>
      <c r="N612" s="118">
        <v>0.23</v>
      </c>
      <c r="O612" s="118">
        <v>76687689.809087947</v>
      </c>
    </row>
    <row r="613" spans="2:15" ht="14" customHeight="1" x14ac:dyDescent="0.2">
      <c r="B613" s="171"/>
      <c r="C613" s="118">
        <v>489</v>
      </c>
      <c r="D613" s="261">
        <v>24296.26</v>
      </c>
      <c r="E613" s="261">
        <v>0.03</v>
      </c>
      <c r="F613" s="118">
        <v>0.28999999999999998</v>
      </c>
      <c r="G613" s="118">
        <v>70034.820000000007</v>
      </c>
      <c r="H613" s="118">
        <v>14589268.74</v>
      </c>
      <c r="I613" s="118">
        <v>48639.21</v>
      </c>
      <c r="J613" s="118">
        <v>97465.02</v>
      </c>
      <c r="K613" s="118">
        <v>3011052.7</v>
      </c>
      <c r="L613" s="118">
        <v>5395519.2000000002</v>
      </c>
      <c r="M613" s="118">
        <v>0.55000000000000004</v>
      </c>
      <c r="N613" s="118">
        <v>0.28999999999999998</v>
      </c>
      <c r="O613" s="118">
        <v>138592386.34060252</v>
      </c>
    </row>
    <row r="614" spans="2:15" ht="14" customHeight="1" x14ac:dyDescent="0.2">
      <c r="B614" s="171"/>
      <c r="C614" s="118">
        <v>490</v>
      </c>
      <c r="D614" s="261">
        <v>15802.01</v>
      </c>
      <c r="E614" s="261">
        <v>0.02</v>
      </c>
      <c r="F614" s="118">
        <v>0.12</v>
      </c>
      <c r="G614" s="118">
        <v>77319.64</v>
      </c>
      <c r="H614" s="118">
        <v>16474096.76</v>
      </c>
      <c r="I614" s="118">
        <v>33389.15</v>
      </c>
      <c r="J614" s="118">
        <v>128103.03999999999</v>
      </c>
      <c r="K614" s="118">
        <v>2081827.79</v>
      </c>
      <c r="L614" s="118">
        <v>5395519.2000000002</v>
      </c>
      <c r="M614" s="118">
        <v>0.33</v>
      </c>
      <c r="N614" s="118">
        <v>0.31</v>
      </c>
      <c r="O614" s="118">
        <v>36935522.621271104</v>
      </c>
    </row>
    <row r="615" spans="2:15" ht="14" customHeight="1" x14ac:dyDescent="0.2">
      <c r="B615" s="171"/>
      <c r="C615" s="118">
        <v>491</v>
      </c>
      <c r="D615" s="261">
        <v>15962.32</v>
      </c>
      <c r="E615" s="261">
        <v>0.04</v>
      </c>
      <c r="F615" s="118">
        <v>0.23</v>
      </c>
      <c r="G615" s="118">
        <v>57107.64</v>
      </c>
      <c r="H615" s="118">
        <v>18435719.899999999</v>
      </c>
      <c r="I615" s="118">
        <v>36932.1</v>
      </c>
      <c r="J615" s="118">
        <v>127924.55</v>
      </c>
      <c r="K615" s="118">
        <v>2332892.7799999998</v>
      </c>
      <c r="L615" s="118">
        <v>5395519.2000000002</v>
      </c>
      <c r="M615" s="118">
        <v>0.37</v>
      </c>
      <c r="N615" s="118">
        <v>0.32</v>
      </c>
      <c r="O615" s="118">
        <v>61988989.501370937</v>
      </c>
    </row>
    <row r="616" spans="2:15" ht="14" customHeight="1" x14ac:dyDescent="0.2">
      <c r="B616" s="171"/>
      <c r="C616" s="118">
        <v>492</v>
      </c>
      <c r="D616" s="261">
        <v>14061.19</v>
      </c>
      <c r="E616" s="261">
        <v>0.03</v>
      </c>
      <c r="F616" s="118">
        <v>0.23</v>
      </c>
      <c r="G616" s="118">
        <v>63585.66</v>
      </c>
      <c r="H616" s="118">
        <v>18478165.09</v>
      </c>
      <c r="I616" s="118">
        <v>65389.760000000002</v>
      </c>
      <c r="J616" s="118">
        <v>105346.71</v>
      </c>
      <c r="K616" s="118">
        <v>2297725.31</v>
      </c>
      <c r="L616" s="118">
        <v>5395519.2000000002</v>
      </c>
      <c r="M616" s="118">
        <v>0.35</v>
      </c>
      <c r="N616" s="118">
        <v>0.32</v>
      </c>
      <c r="O616" s="118">
        <v>56388478.208560124</v>
      </c>
    </row>
    <row r="617" spans="2:15" ht="14" customHeight="1" x14ac:dyDescent="0.2">
      <c r="B617" s="171"/>
      <c r="C617" s="118">
        <v>493</v>
      </c>
      <c r="D617" s="261">
        <v>21830.61</v>
      </c>
      <c r="E617" s="261">
        <v>0.03</v>
      </c>
      <c r="F617" s="118">
        <v>0.19</v>
      </c>
      <c r="G617" s="118">
        <v>92226.41</v>
      </c>
      <c r="H617" s="118">
        <v>17070308.780000001</v>
      </c>
      <c r="I617" s="118">
        <v>53711.91</v>
      </c>
      <c r="J617" s="118">
        <v>76675.97</v>
      </c>
      <c r="K617" s="118">
        <v>1583927</v>
      </c>
      <c r="L617" s="118">
        <v>5395519.2000000002</v>
      </c>
      <c r="M617" s="118">
        <v>0.38</v>
      </c>
      <c r="N617" s="118">
        <v>0.28999999999999998</v>
      </c>
      <c r="O617" s="118">
        <v>147586030.18328857</v>
      </c>
    </row>
    <row r="618" spans="2:15" ht="14" customHeight="1" x14ac:dyDescent="0.2">
      <c r="B618" s="171"/>
      <c r="C618" s="118">
        <v>494</v>
      </c>
      <c r="D618" s="261">
        <v>31485.38</v>
      </c>
      <c r="E618" s="261">
        <v>0.03</v>
      </c>
      <c r="F618" s="118">
        <v>0.23</v>
      </c>
      <c r="G618" s="118">
        <v>69017.22</v>
      </c>
      <c r="H618" s="118">
        <v>24190069.41</v>
      </c>
      <c r="I618" s="118">
        <v>38852.9</v>
      </c>
      <c r="J618" s="118">
        <v>94216.57</v>
      </c>
      <c r="K618" s="118">
        <v>1574255.02</v>
      </c>
      <c r="L618" s="118">
        <v>5395519.2000000002</v>
      </c>
      <c r="M618" s="118">
        <v>0.38</v>
      </c>
      <c r="N618" s="118">
        <v>0.24</v>
      </c>
      <c r="O618" s="118">
        <v>278275862.89479494</v>
      </c>
    </row>
    <row r="619" spans="2:15" ht="14" customHeight="1" x14ac:dyDescent="0.2">
      <c r="B619" s="171"/>
      <c r="C619" s="118">
        <v>495</v>
      </c>
      <c r="D619" s="261">
        <v>21354.57</v>
      </c>
      <c r="E619" s="261">
        <v>0.03</v>
      </c>
      <c r="F619" s="118">
        <v>0.28999999999999998</v>
      </c>
      <c r="G619" s="118">
        <v>54993.42</v>
      </c>
      <c r="H619" s="118">
        <v>16117724.529999999</v>
      </c>
      <c r="I619" s="118">
        <v>68237.399999999994</v>
      </c>
      <c r="J619" s="118">
        <v>67680.289999999994</v>
      </c>
      <c r="K619" s="118">
        <v>2558660.9300000002</v>
      </c>
      <c r="L619" s="118">
        <v>5395519.2000000002</v>
      </c>
      <c r="M619" s="118">
        <v>0.55000000000000004</v>
      </c>
      <c r="N619" s="118">
        <v>0.32</v>
      </c>
      <c r="O619" s="118">
        <v>70103513.552385017</v>
      </c>
    </row>
    <row r="620" spans="2:15" ht="14" customHeight="1" x14ac:dyDescent="0.2">
      <c r="B620" s="171"/>
      <c r="C620" s="118">
        <v>496</v>
      </c>
      <c r="D620" s="261">
        <v>18414.650000000001</v>
      </c>
      <c r="E620" s="261">
        <v>0.04</v>
      </c>
      <c r="F620" s="118">
        <v>0.2</v>
      </c>
      <c r="G620" s="118">
        <v>81759.88</v>
      </c>
      <c r="H620" s="118">
        <v>21213526.949999999</v>
      </c>
      <c r="I620" s="118">
        <v>52252.93</v>
      </c>
      <c r="J620" s="118">
        <v>66069.59</v>
      </c>
      <c r="K620" s="118">
        <v>2374811.35</v>
      </c>
      <c r="L620" s="118">
        <v>5395519.2000000002</v>
      </c>
      <c r="M620" s="118">
        <v>0.51</v>
      </c>
      <c r="N620" s="118">
        <v>0.22</v>
      </c>
      <c r="O620" s="118">
        <v>157188908.74922273</v>
      </c>
    </row>
    <row r="621" spans="2:15" ht="14" customHeight="1" x14ac:dyDescent="0.2">
      <c r="B621" s="171"/>
      <c r="C621" s="118">
        <v>497</v>
      </c>
      <c r="D621" s="261">
        <v>31440.51</v>
      </c>
      <c r="E621" s="261">
        <v>0.03</v>
      </c>
      <c r="F621" s="118">
        <v>0.15</v>
      </c>
      <c r="G621" s="118">
        <v>57324.81</v>
      </c>
      <c r="H621" s="118">
        <v>15352082.98</v>
      </c>
      <c r="I621" s="118">
        <v>55318.51</v>
      </c>
      <c r="J621" s="118">
        <v>106761.62</v>
      </c>
      <c r="K621" s="118">
        <v>2999574.87</v>
      </c>
      <c r="L621" s="118">
        <v>5395519.2000000002</v>
      </c>
      <c r="M621" s="118">
        <v>0.56999999999999995</v>
      </c>
      <c r="N621" s="118">
        <v>0.26</v>
      </c>
      <c r="O621" s="118">
        <v>80981479.583267942</v>
      </c>
    </row>
    <row r="622" spans="2:15" ht="14" customHeight="1" x14ac:dyDescent="0.2">
      <c r="B622" s="171"/>
      <c r="C622" s="118">
        <v>498</v>
      </c>
      <c r="D622" s="261">
        <v>26768.38</v>
      </c>
      <c r="E622" s="261">
        <v>0.03</v>
      </c>
      <c r="F622" s="118">
        <v>0.22</v>
      </c>
      <c r="G622" s="118">
        <v>85906.28</v>
      </c>
      <c r="H622" s="118">
        <v>20925224.449999999</v>
      </c>
      <c r="I622" s="118">
        <v>66210.570000000007</v>
      </c>
      <c r="J622" s="118">
        <v>86192.08</v>
      </c>
      <c r="K622" s="118">
        <v>1370004.91</v>
      </c>
      <c r="L622" s="118">
        <v>5395519.2000000002</v>
      </c>
      <c r="M622" s="118">
        <v>0.37</v>
      </c>
      <c r="N622" s="118">
        <v>0.28000000000000003</v>
      </c>
      <c r="O622" s="118">
        <v>216359445.35897142</v>
      </c>
    </row>
    <row r="623" spans="2:15" ht="14" customHeight="1" x14ac:dyDescent="0.2">
      <c r="B623" s="171"/>
      <c r="C623" s="118">
        <v>499</v>
      </c>
      <c r="D623" s="261">
        <v>27477.21</v>
      </c>
      <c r="E623" s="261">
        <v>0.03</v>
      </c>
      <c r="F623" s="118">
        <v>0.21</v>
      </c>
      <c r="G623" s="118">
        <v>68468.800000000003</v>
      </c>
      <c r="H623" s="118">
        <v>19078038.98</v>
      </c>
      <c r="I623" s="118">
        <v>51368.01</v>
      </c>
      <c r="J623" s="118">
        <v>62799.5</v>
      </c>
      <c r="K623" s="118">
        <v>2827806.45</v>
      </c>
      <c r="L623" s="118">
        <v>5395519.2000000002</v>
      </c>
      <c r="M623" s="118">
        <v>0.49</v>
      </c>
      <c r="N623" s="118">
        <v>0.33</v>
      </c>
      <c r="O623" s="118">
        <v>88168214.835283726</v>
      </c>
    </row>
    <row r="624" spans="2:15" ht="14" customHeight="1" x14ac:dyDescent="0.2">
      <c r="B624" s="171"/>
      <c r="C624" s="118">
        <v>500</v>
      </c>
      <c r="D624" s="261">
        <v>19662.88</v>
      </c>
      <c r="E624" s="261">
        <v>0.04</v>
      </c>
      <c r="F624" s="118">
        <v>0.19</v>
      </c>
      <c r="G624" s="118">
        <v>74762.95</v>
      </c>
      <c r="H624" s="118">
        <v>26285877.41</v>
      </c>
      <c r="I624" s="118">
        <v>55260.46</v>
      </c>
      <c r="J624" s="118">
        <v>93247.73</v>
      </c>
      <c r="K624" s="118">
        <v>1623507.17</v>
      </c>
      <c r="L624" s="118">
        <v>5395519.2000000002</v>
      </c>
      <c r="M624" s="118">
        <v>0.48</v>
      </c>
      <c r="N624" s="118">
        <v>0.27</v>
      </c>
      <c r="O624" s="118">
        <v>97692864.238316983</v>
      </c>
    </row>
    <row r="625" spans="2:15" ht="14" customHeight="1" x14ac:dyDescent="0.2">
      <c r="B625" s="171"/>
      <c r="C625" s="118">
        <v>501</v>
      </c>
      <c r="D625" s="261">
        <v>28215.95</v>
      </c>
      <c r="E625" s="261">
        <v>0.03</v>
      </c>
      <c r="F625" s="118">
        <v>0.26</v>
      </c>
      <c r="G625" s="118">
        <v>55082.34</v>
      </c>
      <c r="H625" s="118">
        <v>21732475.93</v>
      </c>
      <c r="I625" s="118">
        <v>32472.65</v>
      </c>
      <c r="J625" s="118">
        <v>53442.2</v>
      </c>
      <c r="K625" s="118">
        <v>2621254.73</v>
      </c>
      <c r="L625" s="118">
        <v>5395519.2000000002</v>
      </c>
      <c r="M625" s="118">
        <v>0.46</v>
      </c>
      <c r="N625" s="118">
        <v>0.35</v>
      </c>
      <c r="O625" s="118">
        <v>81235053.911833808</v>
      </c>
    </row>
    <row r="626" spans="2:15" ht="14" customHeight="1" x14ac:dyDescent="0.2">
      <c r="B626" s="171"/>
      <c r="C626" s="118">
        <v>502</v>
      </c>
      <c r="D626" s="261">
        <v>22577.89</v>
      </c>
      <c r="E626" s="261">
        <v>0.02</v>
      </c>
      <c r="F626" s="118">
        <v>0.21</v>
      </c>
      <c r="G626" s="118">
        <v>72753.09</v>
      </c>
      <c r="H626" s="118">
        <v>17731701.829999998</v>
      </c>
      <c r="I626" s="118">
        <v>49446.9</v>
      </c>
      <c r="J626" s="118">
        <v>68386.47</v>
      </c>
      <c r="K626" s="118">
        <v>1885890.1</v>
      </c>
      <c r="L626" s="118">
        <v>5395519.2000000002</v>
      </c>
      <c r="M626" s="118">
        <v>0.52</v>
      </c>
      <c r="N626" s="118">
        <v>0.35</v>
      </c>
      <c r="O626" s="118">
        <v>53877123.113491245</v>
      </c>
    </row>
    <row r="627" spans="2:15" ht="14" customHeight="1" x14ac:dyDescent="0.2">
      <c r="B627" s="171"/>
      <c r="C627" s="118">
        <v>503</v>
      </c>
      <c r="D627" s="261">
        <v>24291.62</v>
      </c>
      <c r="E627" s="261">
        <v>0.03</v>
      </c>
      <c r="F627" s="118">
        <v>0.18</v>
      </c>
      <c r="G627" s="118">
        <v>93290.02</v>
      </c>
      <c r="H627" s="118">
        <v>22214926.710000001</v>
      </c>
      <c r="I627" s="118">
        <v>54195.21</v>
      </c>
      <c r="J627" s="118">
        <v>126313.19</v>
      </c>
      <c r="K627" s="118">
        <v>2953968.27</v>
      </c>
      <c r="L627" s="118">
        <v>5395519.2000000002</v>
      </c>
      <c r="M627" s="118">
        <v>0.46</v>
      </c>
      <c r="N627" s="118">
        <v>0.32</v>
      </c>
      <c r="O627" s="118">
        <v>102759503.16888823</v>
      </c>
    </row>
    <row r="628" spans="2:15" ht="14" customHeight="1" x14ac:dyDescent="0.2">
      <c r="B628" s="171"/>
      <c r="C628" s="118">
        <v>504</v>
      </c>
      <c r="D628" s="261">
        <v>26602.47</v>
      </c>
      <c r="E628" s="261">
        <v>0.03</v>
      </c>
      <c r="F628" s="118">
        <v>0.21</v>
      </c>
      <c r="G628" s="118">
        <v>82246.14</v>
      </c>
      <c r="H628" s="118">
        <v>14501706.039999999</v>
      </c>
      <c r="I628" s="118">
        <v>47827.81</v>
      </c>
      <c r="J628" s="118">
        <v>94392.02</v>
      </c>
      <c r="K628" s="118">
        <v>2891996.35</v>
      </c>
      <c r="L628" s="118">
        <v>5395519.2000000002</v>
      </c>
      <c r="M628" s="118">
        <v>0.37</v>
      </c>
      <c r="N628" s="118">
        <v>0.31</v>
      </c>
      <c r="O628" s="118">
        <v>161841613.33049616</v>
      </c>
    </row>
    <row r="629" spans="2:15" ht="14" customHeight="1" x14ac:dyDescent="0.2">
      <c r="B629" s="171"/>
      <c r="C629" s="118">
        <v>505</v>
      </c>
      <c r="D629" s="261">
        <v>39373.51</v>
      </c>
      <c r="E629" s="261">
        <v>0.04</v>
      </c>
      <c r="F629" s="118">
        <v>0.27</v>
      </c>
      <c r="G629" s="118">
        <v>80261.2</v>
      </c>
      <c r="H629" s="118">
        <v>17142226.719999999</v>
      </c>
      <c r="I629" s="118">
        <v>51792.160000000003</v>
      </c>
      <c r="J629" s="118">
        <v>88698.9</v>
      </c>
      <c r="K629" s="118">
        <v>2450612.08</v>
      </c>
      <c r="L629" s="118">
        <v>5395519.2000000002</v>
      </c>
      <c r="M629" s="118">
        <v>0.39</v>
      </c>
      <c r="N629" s="118">
        <v>0.24</v>
      </c>
      <c r="O629" s="118">
        <v>536455770.31185633</v>
      </c>
    </row>
    <row r="630" spans="2:15" ht="14" customHeight="1" x14ac:dyDescent="0.2">
      <c r="B630" s="171"/>
      <c r="C630" s="118">
        <v>506</v>
      </c>
      <c r="D630" s="261">
        <v>32188.67</v>
      </c>
      <c r="E630" s="261">
        <v>0.04</v>
      </c>
      <c r="F630" s="118">
        <v>0.24</v>
      </c>
      <c r="G630" s="118">
        <v>65810.210000000006</v>
      </c>
      <c r="H630" s="118">
        <v>18492202.469999999</v>
      </c>
      <c r="I630" s="118">
        <v>53804.59</v>
      </c>
      <c r="J630" s="118">
        <v>95977.97</v>
      </c>
      <c r="K630" s="118">
        <v>3095935</v>
      </c>
      <c r="L630" s="118">
        <v>5395519.2000000002</v>
      </c>
      <c r="M630" s="118">
        <v>0.4</v>
      </c>
      <c r="N630" s="118">
        <v>0.26</v>
      </c>
      <c r="O630" s="118">
        <v>262525783.92360833</v>
      </c>
    </row>
    <row r="631" spans="2:15" ht="14" customHeight="1" x14ac:dyDescent="0.2">
      <c r="B631" s="171"/>
      <c r="C631" s="118">
        <v>507</v>
      </c>
      <c r="D631" s="261">
        <v>25989.05</v>
      </c>
      <c r="E631" s="261">
        <v>0.02</v>
      </c>
      <c r="F631" s="118">
        <v>0.17</v>
      </c>
      <c r="G631" s="118">
        <v>66776.95</v>
      </c>
      <c r="H631" s="118">
        <v>22110824.73</v>
      </c>
      <c r="I631" s="118">
        <v>25542.06</v>
      </c>
      <c r="J631" s="118">
        <v>95859.48</v>
      </c>
      <c r="K631" s="118">
        <v>3257592.03</v>
      </c>
      <c r="L631" s="118">
        <v>5395519.2000000002</v>
      </c>
      <c r="M631" s="118">
        <v>0.42</v>
      </c>
      <c r="N631" s="118">
        <v>0.25</v>
      </c>
      <c r="O631" s="118">
        <v>119182771.58449516</v>
      </c>
    </row>
    <row r="632" spans="2:15" ht="14" customHeight="1" x14ac:dyDescent="0.2">
      <c r="B632" s="171"/>
      <c r="C632" s="118">
        <v>508</v>
      </c>
      <c r="D632" s="261">
        <v>19217.32</v>
      </c>
      <c r="E632" s="261">
        <v>0.04</v>
      </c>
      <c r="F632" s="118">
        <v>0.16</v>
      </c>
      <c r="G632" s="118">
        <v>52914.55</v>
      </c>
      <c r="H632" s="118">
        <v>22236958.489999998</v>
      </c>
      <c r="I632" s="118">
        <v>66190.649999999994</v>
      </c>
      <c r="J632" s="118">
        <v>80256.070000000007</v>
      </c>
      <c r="K632" s="118">
        <v>2031926.19</v>
      </c>
      <c r="L632" s="118">
        <v>5395519.2000000002</v>
      </c>
      <c r="M632" s="118">
        <v>0.35</v>
      </c>
      <c r="N632" s="118">
        <v>0.25</v>
      </c>
      <c r="O632" s="118">
        <v>80318080.245892674</v>
      </c>
    </row>
    <row r="633" spans="2:15" ht="14" customHeight="1" x14ac:dyDescent="0.2">
      <c r="B633" s="171"/>
      <c r="C633" s="118">
        <v>509</v>
      </c>
      <c r="D633" s="261">
        <v>5493.91</v>
      </c>
      <c r="E633" s="261">
        <v>0.03</v>
      </c>
      <c r="F633" s="118">
        <v>0.24</v>
      </c>
      <c r="G633" s="118">
        <v>83299.03</v>
      </c>
      <c r="H633" s="118">
        <v>18060163.629999999</v>
      </c>
      <c r="I633" s="118">
        <v>73267.62</v>
      </c>
      <c r="J633" s="118">
        <v>71882.649999999994</v>
      </c>
      <c r="K633" s="118">
        <v>2511471.23</v>
      </c>
      <c r="L633" s="118">
        <v>5395519.2000000002</v>
      </c>
      <c r="M633" s="118">
        <v>0.49</v>
      </c>
      <c r="N633" s="118">
        <v>0.3</v>
      </c>
      <c r="O633" s="118">
        <v>15823823.856908452</v>
      </c>
    </row>
    <row r="634" spans="2:15" ht="14" customHeight="1" x14ac:dyDescent="0.2">
      <c r="B634" s="171"/>
      <c r="C634" s="118">
        <v>510</v>
      </c>
      <c r="D634" s="261">
        <v>21647.46</v>
      </c>
      <c r="E634" s="261">
        <v>0.04</v>
      </c>
      <c r="F634" s="118">
        <v>0.25</v>
      </c>
      <c r="G634" s="118">
        <v>73657.42</v>
      </c>
      <c r="H634" s="118">
        <v>26843576.289999999</v>
      </c>
      <c r="I634" s="118">
        <v>55449.89</v>
      </c>
      <c r="J634" s="118">
        <v>105515.57</v>
      </c>
      <c r="K634" s="118">
        <v>2055308.23</v>
      </c>
      <c r="L634" s="118">
        <v>5395519.2000000002</v>
      </c>
      <c r="M634" s="118">
        <v>0.4</v>
      </c>
      <c r="N634" s="118">
        <v>0.28000000000000003</v>
      </c>
      <c r="O634" s="118">
        <v>165449968.01833296</v>
      </c>
    </row>
    <row r="635" spans="2:15" ht="14" customHeight="1" x14ac:dyDescent="0.2">
      <c r="B635" s="171"/>
      <c r="C635" s="118">
        <v>511</v>
      </c>
      <c r="D635" s="261">
        <v>22556.22</v>
      </c>
      <c r="E635" s="261">
        <v>0.03</v>
      </c>
      <c r="F635" s="118">
        <v>0.14000000000000001</v>
      </c>
      <c r="G635" s="118">
        <v>42028.94</v>
      </c>
      <c r="H635" s="118">
        <v>21132686.190000001</v>
      </c>
      <c r="I635" s="118">
        <v>42453.52</v>
      </c>
      <c r="J635" s="118">
        <v>79237.72</v>
      </c>
      <c r="K635" s="118">
        <v>2452350.85</v>
      </c>
      <c r="L635" s="118">
        <v>5395519.2000000002</v>
      </c>
      <c r="M635" s="118">
        <v>0.55000000000000004</v>
      </c>
      <c r="N635" s="118">
        <v>0.35</v>
      </c>
      <c r="O635" s="118">
        <v>5011634.7030467205</v>
      </c>
    </row>
    <row r="636" spans="2:15" ht="14" customHeight="1" x14ac:dyDescent="0.2">
      <c r="B636" s="171"/>
      <c r="C636" s="118">
        <v>512</v>
      </c>
      <c r="D636" s="261">
        <v>34865.050000000003</v>
      </c>
      <c r="E636" s="261">
        <v>0.04</v>
      </c>
      <c r="F636" s="118">
        <v>0.22</v>
      </c>
      <c r="G636" s="118">
        <v>90731.98</v>
      </c>
      <c r="H636" s="118">
        <v>26647278.27</v>
      </c>
      <c r="I636" s="118">
        <v>64571.17</v>
      </c>
      <c r="J636" s="118">
        <v>110026.38</v>
      </c>
      <c r="K636" s="118">
        <v>2422771.39</v>
      </c>
      <c r="L636" s="118">
        <v>5395519.2000000002</v>
      </c>
      <c r="M636" s="118">
        <v>0.42</v>
      </c>
      <c r="N636" s="118">
        <v>0.26</v>
      </c>
      <c r="O636" s="118">
        <v>346651839.50073165</v>
      </c>
    </row>
    <row r="637" spans="2:15" ht="14" customHeight="1" x14ac:dyDescent="0.2">
      <c r="B637" s="171"/>
      <c r="C637" s="118">
        <v>513</v>
      </c>
      <c r="D637" s="261">
        <v>16272.75</v>
      </c>
      <c r="E637" s="261">
        <v>0.03</v>
      </c>
      <c r="F637" s="118">
        <v>0.16</v>
      </c>
      <c r="G637" s="118">
        <v>48311.38</v>
      </c>
      <c r="H637" s="118">
        <v>25819733</v>
      </c>
      <c r="I637" s="118">
        <v>42776.45</v>
      </c>
      <c r="J637" s="118">
        <v>88959.5</v>
      </c>
      <c r="K637" s="118">
        <v>1796424.25</v>
      </c>
      <c r="L637" s="118">
        <v>5395519.2000000002</v>
      </c>
      <c r="M637" s="118">
        <v>0.5</v>
      </c>
      <c r="N637" s="118">
        <v>0.28999999999999998</v>
      </c>
      <c r="O637" s="118">
        <v>15853231.428857019</v>
      </c>
    </row>
    <row r="638" spans="2:15" ht="14" customHeight="1" x14ac:dyDescent="0.2">
      <c r="B638" s="171"/>
      <c r="C638" s="118">
        <v>514</v>
      </c>
      <c r="D638" s="261">
        <v>23125.14</v>
      </c>
      <c r="E638" s="261">
        <v>0.04</v>
      </c>
      <c r="F638" s="118">
        <v>0.23</v>
      </c>
      <c r="G638" s="118">
        <v>77981.53</v>
      </c>
      <c r="H638" s="118">
        <v>14135477.23</v>
      </c>
      <c r="I638" s="118">
        <v>53693.34</v>
      </c>
      <c r="J638" s="118">
        <v>87256.27</v>
      </c>
      <c r="K638" s="118">
        <v>2880901.99</v>
      </c>
      <c r="L638" s="118">
        <v>5395519.2000000002</v>
      </c>
      <c r="M638" s="118">
        <v>0.39</v>
      </c>
      <c r="N638" s="118">
        <v>0.26</v>
      </c>
      <c r="O638" s="118">
        <v>218479829.34883854</v>
      </c>
    </row>
    <row r="639" spans="2:15" ht="14" customHeight="1" x14ac:dyDescent="0.2">
      <c r="B639" s="171"/>
      <c r="C639" s="118">
        <v>515</v>
      </c>
      <c r="D639" s="261">
        <v>21319.9</v>
      </c>
      <c r="E639" s="261">
        <v>0.03</v>
      </c>
      <c r="F639" s="118">
        <v>0.15</v>
      </c>
      <c r="G639" s="118">
        <v>60912.23</v>
      </c>
      <c r="H639" s="118">
        <v>16936164.370000001</v>
      </c>
      <c r="I639" s="118">
        <v>39553.360000000001</v>
      </c>
      <c r="J639" s="118">
        <v>99830.84</v>
      </c>
      <c r="K639" s="118">
        <v>1924718.37</v>
      </c>
      <c r="L639" s="118">
        <v>5395519.2000000002</v>
      </c>
      <c r="M639" s="118">
        <v>0.5</v>
      </c>
      <c r="N639" s="118">
        <v>0.22</v>
      </c>
      <c r="O639" s="118">
        <v>90330720.008244157</v>
      </c>
    </row>
    <row r="640" spans="2:15" ht="14" customHeight="1" x14ac:dyDescent="0.2">
      <c r="B640" s="171"/>
      <c r="C640" s="118">
        <v>516</v>
      </c>
      <c r="D640" s="261">
        <v>30143.29</v>
      </c>
      <c r="E640" s="261">
        <v>0.04</v>
      </c>
      <c r="F640" s="118">
        <v>0.21</v>
      </c>
      <c r="G640" s="118">
        <v>66811.16</v>
      </c>
      <c r="H640" s="118">
        <v>12931878.43</v>
      </c>
      <c r="I640" s="118">
        <v>61190.91</v>
      </c>
      <c r="J640" s="118">
        <v>131326.78</v>
      </c>
      <c r="K640" s="118">
        <v>2841524.37</v>
      </c>
      <c r="L640" s="118">
        <v>5395519.2000000002</v>
      </c>
      <c r="M640" s="118">
        <v>0.4</v>
      </c>
      <c r="N640" s="118">
        <v>0.25</v>
      </c>
      <c r="O640" s="118">
        <v>236848320.29154563</v>
      </c>
    </row>
    <row r="641" spans="2:15" ht="14" customHeight="1" x14ac:dyDescent="0.2">
      <c r="B641" s="171"/>
      <c r="C641" s="118">
        <v>517</v>
      </c>
      <c r="D641" s="261">
        <v>23439.13</v>
      </c>
      <c r="E641" s="261">
        <v>0.04</v>
      </c>
      <c r="F641" s="118">
        <v>0.19</v>
      </c>
      <c r="G641" s="118">
        <v>96512.84</v>
      </c>
      <c r="H641" s="118">
        <v>21741997.460000001</v>
      </c>
      <c r="I641" s="118">
        <v>61294.6</v>
      </c>
      <c r="J641" s="118">
        <v>106952.2</v>
      </c>
      <c r="K641" s="118">
        <v>2380618.7799999998</v>
      </c>
      <c r="L641" s="118">
        <v>5395519.2000000002</v>
      </c>
      <c r="M641" s="118">
        <v>0.41</v>
      </c>
      <c r="N641" s="118">
        <v>0.35</v>
      </c>
      <c r="O641" s="118">
        <v>108303791.68976375</v>
      </c>
    </row>
    <row r="642" spans="2:15" ht="14" customHeight="1" x14ac:dyDescent="0.2">
      <c r="B642" s="171"/>
      <c r="C642" s="118">
        <v>518</v>
      </c>
      <c r="D642" s="261">
        <v>26087.65</v>
      </c>
      <c r="E642" s="261">
        <v>0.03</v>
      </c>
      <c r="F642" s="118">
        <v>0.12</v>
      </c>
      <c r="G642" s="118">
        <v>74270.19</v>
      </c>
      <c r="H642" s="118">
        <v>23234531.34</v>
      </c>
      <c r="I642" s="118">
        <v>44819.96</v>
      </c>
      <c r="J642" s="118">
        <v>98030.76</v>
      </c>
      <c r="K642" s="118">
        <v>1558367.4</v>
      </c>
      <c r="L642" s="118">
        <v>5395519.2000000002</v>
      </c>
      <c r="M642" s="118">
        <v>0.38</v>
      </c>
      <c r="N642" s="118">
        <v>0.22</v>
      </c>
      <c r="O642" s="118">
        <v>137170814.43789613</v>
      </c>
    </row>
    <row r="643" spans="2:15" ht="14" customHeight="1" x14ac:dyDescent="0.2">
      <c r="B643" s="171"/>
      <c r="C643" s="118">
        <v>519</v>
      </c>
      <c r="D643" s="261">
        <v>22893.26</v>
      </c>
      <c r="E643" s="261">
        <v>0.04</v>
      </c>
      <c r="F643" s="118">
        <v>0.28999999999999998</v>
      </c>
      <c r="G643" s="118">
        <v>68751.59</v>
      </c>
      <c r="H643" s="118">
        <v>27933351.649999999</v>
      </c>
      <c r="I643" s="118">
        <v>50723.9</v>
      </c>
      <c r="J643" s="118">
        <v>129594.25</v>
      </c>
      <c r="K643" s="118">
        <v>2516616.0699999998</v>
      </c>
      <c r="L643" s="118">
        <v>5395519.2000000002</v>
      </c>
      <c r="M643" s="118">
        <v>0.4</v>
      </c>
      <c r="N643" s="118">
        <v>0.3</v>
      </c>
      <c r="O643" s="118">
        <v>165152466.57046676</v>
      </c>
    </row>
    <row r="644" spans="2:15" ht="14" customHeight="1" x14ac:dyDescent="0.2">
      <c r="B644" s="171"/>
      <c r="C644" s="118">
        <v>520</v>
      </c>
      <c r="D644" s="261">
        <v>14011</v>
      </c>
      <c r="E644" s="261">
        <v>0.04</v>
      </c>
      <c r="F644" s="118">
        <v>0.25</v>
      </c>
      <c r="G644" s="118">
        <v>52675.360000000001</v>
      </c>
      <c r="H644" s="118">
        <v>12225593.609999999</v>
      </c>
      <c r="I644" s="118">
        <v>48284.05</v>
      </c>
      <c r="J644" s="118">
        <v>126992.03</v>
      </c>
      <c r="K644" s="118">
        <v>2852039.35</v>
      </c>
      <c r="L644" s="118">
        <v>5395519.2000000002</v>
      </c>
      <c r="M644" s="118">
        <v>0.44</v>
      </c>
      <c r="N644" s="118">
        <v>0.28999999999999998</v>
      </c>
      <c r="O644" s="118">
        <v>63386434.470139079</v>
      </c>
    </row>
    <row r="645" spans="2:15" ht="14" customHeight="1" x14ac:dyDescent="0.2">
      <c r="B645" s="171"/>
      <c r="C645" s="118">
        <v>521</v>
      </c>
      <c r="D645" s="261">
        <v>30724</v>
      </c>
      <c r="E645" s="261">
        <v>0.04</v>
      </c>
      <c r="F645" s="118">
        <v>0.16</v>
      </c>
      <c r="G645" s="118">
        <v>62664.53</v>
      </c>
      <c r="H645" s="118">
        <v>20715771.039999999</v>
      </c>
      <c r="I645" s="118">
        <v>51178.080000000002</v>
      </c>
      <c r="J645" s="118">
        <v>114383.53</v>
      </c>
      <c r="K645" s="118">
        <v>2314948.08</v>
      </c>
      <c r="L645" s="118">
        <v>5395519.2000000002</v>
      </c>
      <c r="M645" s="118">
        <v>0.44</v>
      </c>
      <c r="N645" s="118">
        <v>0.28999999999999998</v>
      </c>
      <c r="O645" s="118">
        <v>108108968.63432401</v>
      </c>
    </row>
    <row r="646" spans="2:15" ht="14" customHeight="1" x14ac:dyDescent="0.2">
      <c r="B646" s="171"/>
      <c r="C646" s="118">
        <v>522</v>
      </c>
      <c r="D646" s="261">
        <v>14298.96</v>
      </c>
      <c r="E646" s="261">
        <v>0.04</v>
      </c>
      <c r="F646" s="118">
        <v>0.12</v>
      </c>
      <c r="G646" s="118">
        <v>68612.58</v>
      </c>
      <c r="H646" s="118">
        <v>19920910.239999998</v>
      </c>
      <c r="I646" s="118">
        <v>51721.09</v>
      </c>
      <c r="J646" s="118">
        <v>111290.26</v>
      </c>
      <c r="K646" s="118">
        <v>1783534.28</v>
      </c>
      <c r="L646" s="118">
        <v>5395519.2000000002</v>
      </c>
      <c r="M646" s="118">
        <v>0.31</v>
      </c>
      <c r="N646" s="118">
        <v>0.28000000000000003</v>
      </c>
      <c r="O646" s="118">
        <v>43583050.00165908</v>
      </c>
    </row>
    <row r="647" spans="2:15" ht="14" customHeight="1" x14ac:dyDescent="0.2">
      <c r="B647" s="171"/>
      <c r="C647" s="118">
        <v>523</v>
      </c>
      <c r="D647" s="261">
        <v>17811.5</v>
      </c>
      <c r="E647" s="261">
        <v>0.03</v>
      </c>
      <c r="F647" s="118">
        <v>0.21</v>
      </c>
      <c r="G647" s="118">
        <v>68359.289999999994</v>
      </c>
      <c r="H647" s="118">
        <v>16226742.039999999</v>
      </c>
      <c r="I647" s="118">
        <v>45667.92</v>
      </c>
      <c r="J647" s="118">
        <v>110766.63</v>
      </c>
      <c r="K647" s="118">
        <v>2532443.37</v>
      </c>
      <c r="L647" s="118">
        <v>5395519.2000000002</v>
      </c>
      <c r="M647" s="118">
        <v>0.57999999999999996</v>
      </c>
      <c r="N647" s="118">
        <v>0.23</v>
      </c>
      <c r="O647" s="118">
        <v>93726564.574065298</v>
      </c>
    </row>
    <row r="648" spans="2:15" ht="14" customHeight="1" x14ac:dyDescent="0.2">
      <c r="B648" s="171"/>
      <c r="C648" s="118">
        <v>524</v>
      </c>
      <c r="D648" s="261">
        <v>37178.99</v>
      </c>
      <c r="E648" s="261">
        <v>0.03</v>
      </c>
      <c r="F648" s="118">
        <v>0.14000000000000001</v>
      </c>
      <c r="G648" s="118">
        <v>63846.54</v>
      </c>
      <c r="H648" s="118">
        <v>24696311.969999999</v>
      </c>
      <c r="I648" s="118">
        <v>59651.12</v>
      </c>
      <c r="J648" s="118">
        <v>81845.679999999993</v>
      </c>
      <c r="K648" s="118">
        <v>2482126.29</v>
      </c>
      <c r="L648" s="118">
        <v>5395519.2000000002</v>
      </c>
      <c r="M648" s="118">
        <v>0.37</v>
      </c>
      <c r="N648" s="118">
        <v>0.23</v>
      </c>
      <c r="O648" s="118">
        <v>192945698.72960049</v>
      </c>
    </row>
    <row r="649" spans="2:15" ht="14" customHeight="1" x14ac:dyDescent="0.2">
      <c r="B649" s="171"/>
      <c r="C649" s="118">
        <v>525</v>
      </c>
      <c r="D649" s="261">
        <v>33743.81</v>
      </c>
      <c r="E649" s="261">
        <v>0.04</v>
      </c>
      <c r="F649" s="118">
        <v>0.22</v>
      </c>
      <c r="G649" s="118">
        <v>74519.66</v>
      </c>
      <c r="H649" s="118">
        <v>19778675.690000001</v>
      </c>
      <c r="I649" s="118">
        <v>34392.21</v>
      </c>
      <c r="J649" s="118">
        <v>125071.03</v>
      </c>
      <c r="K649" s="118">
        <v>2742759.63</v>
      </c>
      <c r="L649" s="118">
        <v>5395519.2000000002</v>
      </c>
      <c r="M649" s="118">
        <v>0.42</v>
      </c>
      <c r="N649" s="118">
        <v>0.28999999999999998</v>
      </c>
      <c r="O649" s="118">
        <v>222306403.39857289</v>
      </c>
    </row>
    <row r="650" spans="2:15" ht="14" customHeight="1" x14ac:dyDescent="0.2">
      <c r="B650" s="171"/>
      <c r="C650" s="118">
        <v>526</v>
      </c>
      <c r="D650" s="261">
        <v>28874.92</v>
      </c>
      <c r="E650" s="261">
        <v>0.03</v>
      </c>
      <c r="F650" s="118">
        <v>0.2</v>
      </c>
      <c r="G650" s="118">
        <v>53345.09</v>
      </c>
      <c r="H650" s="118">
        <v>16267717.640000001</v>
      </c>
      <c r="I650" s="118">
        <v>51474.14</v>
      </c>
      <c r="J650" s="118">
        <v>121469.64</v>
      </c>
      <c r="K650" s="118">
        <v>2813763.4</v>
      </c>
      <c r="L650" s="118">
        <v>5395519.2000000002</v>
      </c>
      <c r="M650" s="118">
        <v>0.44</v>
      </c>
      <c r="N650" s="118">
        <v>0.28000000000000003</v>
      </c>
      <c r="O650" s="118">
        <v>110160130.32068293</v>
      </c>
    </row>
    <row r="651" spans="2:15" ht="14" customHeight="1" x14ac:dyDescent="0.2">
      <c r="B651" s="171"/>
      <c r="C651" s="118">
        <v>527</v>
      </c>
      <c r="D651" s="261">
        <v>13445.34</v>
      </c>
      <c r="E651" s="261">
        <v>0.03</v>
      </c>
      <c r="F651" s="118">
        <v>0.23</v>
      </c>
      <c r="G651" s="118">
        <v>81513.929999999993</v>
      </c>
      <c r="H651" s="118">
        <v>17255359.510000002</v>
      </c>
      <c r="I651" s="118">
        <v>46442.87</v>
      </c>
      <c r="J651" s="118">
        <v>77239.710000000006</v>
      </c>
      <c r="K651" s="118">
        <v>2055381.87</v>
      </c>
      <c r="L651" s="118">
        <v>5395519.2000000002</v>
      </c>
      <c r="M651" s="118">
        <v>0.49</v>
      </c>
      <c r="N651" s="118">
        <v>0.31</v>
      </c>
      <c r="O651" s="118">
        <v>59767758.710055627</v>
      </c>
    </row>
    <row r="652" spans="2:15" ht="14" customHeight="1" x14ac:dyDescent="0.2">
      <c r="B652" s="171"/>
      <c r="C652" s="118">
        <v>528</v>
      </c>
      <c r="D652" s="261">
        <v>15590.2</v>
      </c>
      <c r="E652" s="261">
        <v>0.04</v>
      </c>
      <c r="F652" s="118">
        <v>0.11</v>
      </c>
      <c r="G652" s="118">
        <v>82499.960000000006</v>
      </c>
      <c r="H652" s="118">
        <v>21821348.059999999</v>
      </c>
      <c r="I652" s="118">
        <v>49641.74</v>
      </c>
      <c r="J652" s="118">
        <v>105285.51</v>
      </c>
      <c r="K652" s="118">
        <v>2201648.39</v>
      </c>
      <c r="L652" s="118">
        <v>5395519.2000000002</v>
      </c>
      <c r="M652" s="118">
        <v>0.44</v>
      </c>
      <c r="N652" s="118">
        <v>0.39</v>
      </c>
      <c r="O652" s="118">
        <v>8309576.4264490753</v>
      </c>
    </row>
    <row r="653" spans="2:15" ht="14" customHeight="1" x14ac:dyDescent="0.2">
      <c r="B653" s="171"/>
      <c r="C653" s="118">
        <v>529</v>
      </c>
      <c r="D653" s="261">
        <v>29238.06</v>
      </c>
      <c r="E653" s="261">
        <v>0.03</v>
      </c>
      <c r="F653" s="118">
        <v>0.2</v>
      </c>
      <c r="G653" s="118">
        <v>52540.65</v>
      </c>
      <c r="H653" s="118">
        <v>19070870.73</v>
      </c>
      <c r="I653" s="118">
        <v>70797.42</v>
      </c>
      <c r="J653" s="118">
        <v>134110.26999999999</v>
      </c>
      <c r="K653" s="118">
        <v>3185619.17</v>
      </c>
      <c r="L653" s="118">
        <v>5395519.2000000002</v>
      </c>
      <c r="M653" s="118">
        <v>0.38</v>
      </c>
      <c r="N653" s="118">
        <v>0.32</v>
      </c>
      <c r="O653" s="118">
        <v>88317172.696367219</v>
      </c>
    </row>
    <row r="654" spans="2:15" ht="14" customHeight="1" x14ac:dyDescent="0.2">
      <c r="B654" s="171"/>
      <c r="C654" s="118">
        <v>530</v>
      </c>
      <c r="D654" s="261">
        <v>19727.95</v>
      </c>
      <c r="E654" s="261">
        <v>0.03</v>
      </c>
      <c r="F654" s="118">
        <v>0.18</v>
      </c>
      <c r="G654" s="118">
        <v>64398.42</v>
      </c>
      <c r="H654" s="118">
        <v>16586507.34</v>
      </c>
      <c r="I654" s="118">
        <v>31056.78</v>
      </c>
      <c r="J654" s="118">
        <v>79463.820000000007</v>
      </c>
      <c r="K654" s="118">
        <v>2410696.6800000002</v>
      </c>
      <c r="L654" s="118">
        <v>5395519.2000000002</v>
      </c>
      <c r="M654" s="118">
        <v>0.35</v>
      </c>
      <c r="N654" s="118">
        <v>0.28999999999999998</v>
      </c>
      <c r="O654" s="118">
        <v>85304836.945201114</v>
      </c>
    </row>
    <row r="655" spans="2:15" ht="14" customHeight="1" x14ac:dyDescent="0.2">
      <c r="B655" s="171"/>
      <c r="C655" s="118">
        <v>531</v>
      </c>
      <c r="D655" s="261">
        <v>32594.52</v>
      </c>
      <c r="E655" s="261">
        <v>0.03</v>
      </c>
      <c r="F655" s="118">
        <v>0.11</v>
      </c>
      <c r="G655" s="118">
        <v>71012.710000000006</v>
      </c>
      <c r="H655" s="118">
        <v>23941579.390000001</v>
      </c>
      <c r="I655" s="118">
        <v>42503.44</v>
      </c>
      <c r="J655" s="118">
        <v>110971.57</v>
      </c>
      <c r="K655" s="118">
        <v>2409796.19</v>
      </c>
      <c r="L655" s="118">
        <v>5395519.2000000002</v>
      </c>
      <c r="M655" s="118">
        <v>0.4</v>
      </c>
      <c r="N655" s="118">
        <v>0.26</v>
      </c>
      <c r="O655" s="118">
        <v>104170507.82178611</v>
      </c>
    </row>
    <row r="656" spans="2:15" ht="14" customHeight="1" x14ac:dyDescent="0.2">
      <c r="B656" s="171"/>
      <c r="C656" s="118">
        <v>532</v>
      </c>
      <c r="D656" s="261">
        <v>28679.4</v>
      </c>
      <c r="E656" s="261">
        <v>0.02</v>
      </c>
      <c r="F656" s="118">
        <v>0.23</v>
      </c>
      <c r="G656" s="118">
        <v>58084.14</v>
      </c>
      <c r="H656" s="118">
        <v>17729652.190000001</v>
      </c>
      <c r="I656" s="118">
        <v>55071.92</v>
      </c>
      <c r="J656" s="118">
        <v>109080.37</v>
      </c>
      <c r="K656" s="118">
        <v>2972583.07</v>
      </c>
      <c r="L656" s="118">
        <v>5395519.2000000002</v>
      </c>
      <c r="M656" s="118">
        <v>0.34</v>
      </c>
      <c r="N656" s="118">
        <v>0.27</v>
      </c>
      <c r="O656" s="118">
        <v>166028215.72207591</v>
      </c>
    </row>
    <row r="657" spans="2:15" ht="14" customHeight="1" x14ac:dyDescent="0.2">
      <c r="B657" s="171"/>
      <c r="C657" s="118">
        <v>533</v>
      </c>
      <c r="D657" s="261">
        <v>35088.089999999997</v>
      </c>
      <c r="E657" s="261">
        <v>0.04</v>
      </c>
      <c r="F657" s="118">
        <v>0.23</v>
      </c>
      <c r="G657" s="118">
        <v>63772.23</v>
      </c>
      <c r="H657" s="118">
        <v>13480763.66</v>
      </c>
      <c r="I657" s="118">
        <v>44668.74</v>
      </c>
      <c r="J657" s="118">
        <v>60913.3</v>
      </c>
      <c r="K657" s="118">
        <v>2856516.49</v>
      </c>
      <c r="L657" s="118">
        <v>5395519.2000000002</v>
      </c>
      <c r="M657" s="118">
        <v>0.5</v>
      </c>
      <c r="N657" s="118">
        <v>0.25</v>
      </c>
      <c r="O657" s="118">
        <v>240167625.93481278</v>
      </c>
    </row>
    <row r="658" spans="2:15" ht="14" customHeight="1" x14ac:dyDescent="0.2">
      <c r="B658" s="171"/>
      <c r="C658" s="118">
        <v>534</v>
      </c>
      <c r="D658" s="261">
        <v>31361.27</v>
      </c>
      <c r="E658" s="261">
        <v>0.03</v>
      </c>
      <c r="F658" s="118">
        <v>0.2</v>
      </c>
      <c r="G658" s="118">
        <v>79865.570000000007</v>
      </c>
      <c r="H658" s="118">
        <v>11665142.93</v>
      </c>
      <c r="I658" s="118">
        <v>54589.23</v>
      </c>
      <c r="J658" s="118">
        <v>108277.37</v>
      </c>
      <c r="K658" s="118">
        <v>1502992.95</v>
      </c>
      <c r="L658" s="118">
        <v>5395519.2000000002</v>
      </c>
      <c r="M658" s="118">
        <v>0.46</v>
      </c>
      <c r="N658" s="118">
        <v>0.28000000000000003</v>
      </c>
      <c r="O658" s="118">
        <v>189259694.97881618</v>
      </c>
    </row>
    <row r="659" spans="2:15" ht="14" customHeight="1" x14ac:dyDescent="0.2">
      <c r="B659" s="171"/>
      <c r="C659" s="118">
        <v>535</v>
      </c>
      <c r="D659" s="261">
        <v>28240.44</v>
      </c>
      <c r="E659" s="261">
        <v>0.04</v>
      </c>
      <c r="F659" s="118">
        <v>0.2</v>
      </c>
      <c r="G659" s="118">
        <v>61009.43</v>
      </c>
      <c r="H659" s="118">
        <v>25389697.440000001</v>
      </c>
      <c r="I659" s="118">
        <v>55749.83</v>
      </c>
      <c r="J659" s="118">
        <v>97764.47</v>
      </c>
      <c r="K659" s="118">
        <v>2771570.99</v>
      </c>
      <c r="L659" s="118">
        <v>5395519.2000000002</v>
      </c>
      <c r="M659" s="118">
        <v>0.33</v>
      </c>
      <c r="N659" s="118">
        <v>0.23</v>
      </c>
      <c r="O659" s="118">
        <v>235911614.4377676</v>
      </c>
    </row>
    <row r="660" spans="2:15" ht="14" customHeight="1" x14ac:dyDescent="0.2">
      <c r="B660" s="171"/>
      <c r="C660" s="118">
        <v>536</v>
      </c>
      <c r="D660" s="261">
        <v>12936.07</v>
      </c>
      <c r="E660" s="261">
        <v>0.04</v>
      </c>
      <c r="F660" s="118">
        <v>0.24</v>
      </c>
      <c r="G660" s="118">
        <v>75962.559999999998</v>
      </c>
      <c r="H660" s="118">
        <v>29041203.760000002</v>
      </c>
      <c r="I660" s="118">
        <v>42294.14</v>
      </c>
      <c r="J660" s="118">
        <v>58317.87</v>
      </c>
      <c r="K660" s="118">
        <v>3213835.78</v>
      </c>
      <c r="L660" s="118">
        <v>5395519.2000000002</v>
      </c>
      <c r="M660" s="118">
        <v>0.36</v>
      </c>
      <c r="N660" s="118">
        <v>0.34</v>
      </c>
      <c r="O660" s="118">
        <v>51904820.770097308</v>
      </c>
    </row>
    <row r="661" spans="2:15" ht="14" customHeight="1" x14ac:dyDescent="0.2">
      <c r="B661" s="171"/>
      <c r="C661" s="118">
        <v>537</v>
      </c>
      <c r="D661" s="261">
        <v>18826.849999999999</v>
      </c>
      <c r="E661" s="261">
        <v>0.03</v>
      </c>
      <c r="F661" s="118">
        <v>0.12</v>
      </c>
      <c r="G661" s="118">
        <v>52647.35</v>
      </c>
      <c r="H661" s="118">
        <v>24511078.57</v>
      </c>
      <c r="I661" s="118">
        <v>64074.400000000001</v>
      </c>
      <c r="J661" s="118">
        <v>94015.360000000001</v>
      </c>
      <c r="K661" s="118">
        <v>2666651.77</v>
      </c>
      <c r="L661" s="118">
        <v>5395519.2000000002</v>
      </c>
      <c r="M661" s="118">
        <v>0.33</v>
      </c>
      <c r="N661" s="118">
        <v>0.34</v>
      </c>
      <c r="O661" s="118">
        <v>13426062.848827494</v>
      </c>
    </row>
    <row r="662" spans="2:15" ht="14" customHeight="1" x14ac:dyDescent="0.2">
      <c r="B662" s="171"/>
      <c r="C662" s="118">
        <v>538</v>
      </c>
      <c r="D662" s="261">
        <v>48377.18</v>
      </c>
      <c r="E662" s="261">
        <v>0.04</v>
      </c>
      <c r="F662" s="118">
        <v>0.2</v>
      </c>
      <c r="G662" s="118">
        <v>77743.820000000007</v>
      </c>
      <c r="H662" s="118">
        <v>19895670.109999999</v>
      </c>
      <c r="I662" s="118">
        <v>56800.55</v>
      </c>
      <c r="J662" s="118">
        <v>128117.69</v>
      </c>
      <c r="K662" s="118">
        <v>2192230.2799999998</v>
      </c>
      <c r="L662" s="118">
        <v>5395519.2000000002</v>
      </c>
      <c r="M662" s="118">
        <v>0.45</v>
      </c>
      <c r="N662" s="118">
        <v>0.27</v>
      </c>
      <c r="O662" s="118">
        <v>337877747.62355596</v>
      </c>
    </row>
    <row r="663" spans="2:15" ht="14" customHeight="1" x14ac:dyDescent="0.2">
      <c r="B663" s="171"/>
      <c r="C663" s="118">
        <v>539</v>
      </c>
      <c r="D663" s="261">
        <v>24353.89</v>
      </c>
      <c r="E663" s="261">
        <v>0.02</v>
      </c>
      <c r="F663" s="118">
        <v>0.15</v>
      </c>
      <c r="G663" s="118">
        <v>67891.77</v>
      </c>
      <c r="H663" s="118">
        <v>19939732.440000001</v>
      </c>
      <c r="I663" s="118">
        <v>56922.32</v>
      </c>
      <c r="J663" s="118">
        <v>100346.17</v>
      </c>
      <c r="K663" s="118">
        <v>3074858.44</v>
      </c>
      <c r="L663" s="118">
        <v>5395519.2000000002</v>
      </c>
      <c r="M663" s="118">
        <v>0.39</v>
      </c>
      <c r="N663" s="118">
        <v>0.27</v>
      </c>
      <c r="O663" s="118">
        <v>88538200.824857458</v>
      </c>
    </row>
    <row r="664" spans="2:15" ht="14" customHeight="1" x14ac:dyDescent="0.2">
      <c r="B664" s="171"/>
      <c r="C664" s="118">
        <v>540</v>
      </c>
      <c r="D664" s="261">
        <v>16756.22</v>
      </c>
      <c r="E664" s="261">
        <v>0.03</v>
      </c>
      <c r="F664" s="118">
        <v>0.17</v>
      </c>
      <c r="G664" s="118">
        <v>85719.27</v>
      </c>
      <c r="H664" s="118">
        <v>23672002.510000002</v>
      </c>
      <c r="I664" s="118">
        <v>37371.29</v>
      </c>
      <c r="J664" s="118">
        <v>116044.5</v>
      </c>
      <c r="K664" s="118">
        <v>1980791.74</v>
      </c>
      <c r="L664" s="118">
        <v>5395519.2000000002</v>
      </c>
      <c r="M664" s="118">
        <v>0.49</v>
      </c>
      <c r="N664" s="118">
        <v>0.28000000000000003</v>
      </c>
      <c r="O664" s="118">
        <v>67194049.206495315</v>
      </c>
    </row>
    <row r="665" spans="2:15" ht="14" customHeight="1" x14ac:dyDescent="0.2">
      <c r="B665" s="171"/>
      <c r="C665" s="118">
        <v>541</v>
      </c>
      <c r="D665" s="261">
        <v>25982.06</v>
      </c>
      <c r="E665" s="261">
        <v>0.04</v>
      </c>
      <c r="F665" s="118">
        <v>0.16</v>
      </c>
      <c r="G665" s="118">
        <v>50355.92</v>
      </c>
      <c r="H665" s="118">
        <v>25442744.530000001</v>
      </c>
      <c r="I665" s="118">
        <v>51970.53</v>
      </c>
      <c r="J665" s="118">
        <v>114001.33</v>
      </c>
      <c r="K665" s="118">
        <v>2988451.64</v>
      </c>
      <c r="L665" s="118">
        <v>5395519.2000000002</v>
      </c>
      <c r="M665" s="118">
        <v>0.45</v>
      </c>
      <c r="N665" s="118">
        <v>0.24</v>
      </c>
      <c r="O665" s="118">
        <v>94069694.090653375</v>
      </c>
    </row>
    <row r="666" spans="2:15" ht="14" customHeight="1" x14ac:dyDescent="0.2">
      <c r="B666" s="171"/>
      <c r="C666" s="118">
        <v>542</v>
      </c>
      <c r="D666" s="261">
        <v>22239.96</v>
      </c>
      <c r="E666" s="261">
        <v>0.04</v>
      </c>
      <c r="F666" s="118">
        <v>0.22</v>
      </c>
      <c r="G666" s="118">
        <v>51371.05</v>
      </c>
      <c r="H666" s="118">
        <v>12994799.199999999</v>
      </c>
      <c r="I666" s="118">
        <v>36960.74</v>
      </c>
      <c r="J666" s="118">
        <v>91021</v>
      </c>
      <c r="K666" s="118">
        <v>1868188.46</v>
      </c>
      <c r="L666" s="118">
        <v>5395519.2000000002</v>
      </c>
      <c r="M666" s="118">
        <v>0.42</v>
      </c>
      <c r="N666" s="118">
        <v>0.26</v>
      </c>
      <c r="O666" s="118">
        <v>120227129.18416345</v>
      </c>
    </row>
    <row r="667" spans="2:15" ht="14" customHeight="1" x14ac:dyDescent="0.2">
      <c r="B667" s="171"/>
      <c r="C667" s="118">
        <v>543</v>
      </c>
      <c r="D667" s="261">
        <v>38255.32</v>
      </c>
      <c r="E667" s="261">
        <v>0.04</v>
      </c>
      <c r="F667" s="118">
        <v>0.17</v>
      </c>
      <c r="G667" s="118">
        <v>64232.45</v>
      </c>
      <c r="H667" s="118">
        <v>27941506.73</v>
      </c>
      <c r="I667" s="118">
        <v>56811.199999999997</v>
      </c>
      <c r="J667" s="118">
        <v>118357.01</v>
      </c>
      <c r="K667" s="118">
        <v>2701924.12</v>
      </c>
      <c r="L667" s="118">
        <v>5395519.2000000002</v>
      </c>
      <c r="M667" s="118">
        <v>0.37</v>
      </c>
      <c r="N667" s="118">
        <v>0.31</v>
      </c>
      <c r="O667" s="118">
        <v>145725056.52333596</v>
      </c>
    </row>
    <row r="668" spans="2:15" ht="14" customHeight="1" x14ac:dyDescent="0.2">
      <c r="B668" s="171"/>
      <c r="C668" s="118">
        <v>544</v>
      </c>
      <c r="D668" s="261">
        <v>15637.51</v>
      </c>
      <c r="E668" s="261">
        <v>0.02</v>
      </c>
      <c r="F668" s="118">
        <v>0.15</v>
      </c>
      <c r="G668" s="118">
        <v>51983.91</v>
      </c>
      <c r="H668" s="118">
        <v>22986260.940000001</v>
      </c>
      <c r="I668" s="118">
        <v>30260.080000000002</v>
      </c>
      <c r="J668" s="118">
        <v>120510.59</v>
      </c>
      <c r="K668" s="118">
        <v>2233222.02</v>
      </c>
      <c r="L668" s="118">
        <v>5395519.2000000002</v>
      </c>
      <c r="M668" s="118">
        <v>0.43</v>
      </c>
      <c r="N668" s="118">
        <v>0.26</v>
      </c>
      <c r="O668" s="118">
        <v>28973592.046276338</v>
      </c>
    </row>
    <row r="669" spans="2:15" ht="14" customHeight="1" x14ac:dyDescent="0.2">
      <c r="B669" s="171"/>
      <c r="C669" s="118">
        <v>545</v>
      </c>
      <c r="D669" s="261">
        <v>33526.03</v>
      </c>
      <c r="E669" s="261">
        <v>0.04</v>
      </c>
      <c r="F669" s="118">
        <v>0.26</v>
      </c>
      <c r="G669" s="118">
        <v>56535.15</v>
      </c>
      <c r="H669" s="118">
        <v>24952460.530000001</v>
      </c>
      <c r="I669" s="118">
        <v>54290.73</v>
      </c>
      <c r="J669" s="118">
        <v>99134.91</v>
      </c>
      <c r="K669" s="118">
        <v>3404681.12</v>
      </c>
      <c r="L669" s="118">
        <v>5395519.2000000002</v>
      </c>
      <c r="M669" s="118">
        <v>0.54</v>
      </c>
      <c r="N669" s="118">
        <v>0.32</v>
      </c>
      <c r="O669" s="118">
        <v>114579319.26770255</v>
      </c>
    </row>
    <row r="670" spans="2:15" ht="14" customHeight="1" x14ac:dyDescent="0.2">
      <c r="B670" s="171"/>
      <c r="C670" s="118">
        <v>546</v>
      </c>
      <c r="D670" s="261">
        <v>38406.089999999997</v>
      </c>
      <c r="E670" s="261">
        <v>0.03</v>
      </c>
      <c r="F670" s="118">
        <v>0.19</v>
      </c>
      <c r="G670" s="118">
        <v>34631.300000000003</v>
      </c>
      <c r="H670" s="118">
        <v>23355926.219999999</v>
      </c>
      <c r="I670" s="118">
        <v>33369.82</v>
      </c>
      <c r="J670" s="118">
        <v>83716.03</v>
      </c>
      <c r="K670" s="118">
        <v>1673782.25</v>
      </c>
      <c r="L670" s="118">
        <v>5395519.2000000002</v>
      </c>
      <c r="M670" s="118">
        <v>0.49</v>
      </c>
      <c r="N670" s="118">
        <v>0.38</v>
      </c>
      <c r="O670" s="118">
        <v>26649149.240736902</v>
      </c>
    </row>
    <row r="671" spans="2:15" ht="14" customHeight="1" x14ac:dyDescent="0.2">
      <c r="B671" s="171"/>
      <c r="C671" s="118">
        <v>547</v>
      </c>
      <c r="D671" s="261">
        <v>41332.47</v>
      </c>
      <c r="E671" s="261">
        <v>0.04</v>
      </c>
      <c r="F671" s="118">
        <v>0.18</v>
      </c>
      <c r="G671" s="118">
        <v>79537.25</v>
      </c>
      <c r="H671" s="118">
        <v>13257601.380000001</v>
      </c>
      <c r="I671" s="118">
        <v>68738.63</v>
      </c>
      <c r="J671" s="118">
        <v>100850.22</v>
      </c>
      <c r="K671" s="118">
        <v>3049245.99</v>
      </c>
      <c r="L671" s="118">
        <v>5395519.2000000002</v>
      </c>
      <c r="M671" s="118">
        <v>0.45</v>
      </c>
      <c r="N671" s="118">
        <v>0.27</v>
      </c>
      <c r="O671" s="118">
        <v>267053907.78569257</v>
      </c>
    </row>
    <row r="672" spans="2:15" ht="14" customHeight="1" x14ac:dyDescent="0.2">
      <c r="B672" s="171"/>
      <c r="C672" s="118">
        <v>548</v>
      </c>
      <c r="D672" s="261">
        <v>19086.57</v>
      </c>
      <c r="E672" s="261">
        <v>0.02</v>
      </c>
      <c r="F672" s="118">
        <v>0.2</v>
      </c>
      <c r="G672" s="118">
        <v>77130.42</v>
      </c>
      <c r="H672" s="118">
        <v>17409469.010000002</v>
      </c>
      <c r="I672" s="118">
        <v>61888.75</v>
      </c>
      <c r="J672" s="118">
        <v>117805.98</v>
      </c>
      <c r="K672" s="118">
        <v>3529562.74</v>
      </c>
      <c r="L672" s="118">
        <v>5395519.2000000002</v>
      </c>
      <c r="M672" s="118">
        <v>0.33</v>
      </c>
      <c r="N672" s="118">
        <v>0.24</v>
      </c>
      <c r="O672" s="118">
        <v>157321720.97868407</v>
      </c>
    </row>
    <row r="673" spans="2:15" ht="14" customHeight="1" x14ac:dyDescent="0.2">
      <c r="B673" s="171"/>
      <c r="C673" s="118">
        <v>549</v>
      </c>
      <c r="D673" s="261">
        <v>37819.11</v>
      </c>
      <c r="E673" s="261">
        <v>0.03</v>
      </c>
      <c r="F673" s="118">
        <v>0.16</v>
      </c>
      <c r="G673" s="118">
        <v>79720.350000000006</v>
      </c>
      <c r="H673" s="118">
        <v>18693798.059999999</v>
      </c>
      <c r="I673" s="118">
        <v>32337.3</v>
      </c>
      <c r="J673" s="118">
        <v>68084.2</v>
      </c>
      <c r="K673" s="118">
        <v>2804332.28</v>
      </c>
      <c r="L673" s="118">
        <v>5395519.2000000002</v>
      </c>
      <c r="M673" s="118">
        <v>0.35</v>
      </c>
      <c r="N673" s="118">
        <v>0.38</v>
      </c>
      <c r="O673" s="118">
        <v>105667144.14059211</v>
      </c>
    </row>
    <row r="674" spans="2:15" ht="14" customHeight="1" x14ac:dyDescent="0.2">
      <c r="B674" s="171"/>
      <c r="C674" s="118">
        <v>550</v>
      </c>
      <c r="D674" s="261">
        <v>40811.800000000003</v>
      </c>
      <c r="E674" s="261">
        <v>0.02</v>
      </c>
      <c r="F674" s="118">
        <v>0.24</v>
      </c>
      <c r="G674" s="118">
        <v>62852.98</v>
      </c>
      <c r="H674" s="118">
        <v>22136765.140000001</v>
      </c>
      <c r="I674" s="118">
        <v>50583.31</v>
      </c>
      <c r="J674" s="118">
        <v>98025.54</v>
      </c>
      <c r="K674" s="118">
        <v>1394543.5</v>
      </c>
      <c r="L674" s="118">
        <v>5395519.2000000002</v>
      </c>
      <c r="M674" s="118">
        <v>0.41</v>
      </c>
      <c r="N674" s="118">
        <v>0.38</v>
      </c>
      <c r="O674" s="118">
        <v>111832730.76850514</v>
      </c>
    </row>
    <row r="675" spans="2:15" ht="14" customHeight="1" x14ac:dyDescent="0.2">
      <c r="B675" s="171"/>
      <c r="C675" s="118">
        <v>551</v>
      </c>
      <c r="D675" s="261">
        <v>23627.279999999999</v>
      </c>
      <c r="E675" s="261">
        <v>0.03</v>
      </c>
      <c r="F675" s="118">
        <v>0.24</v>
      </c>
      <c r="G675" s="118">
        <v>35062.19</v>
      </c>
      <c r="H675" s="118">
        <v>21541318.57</v>
      </c>
      <c r="I675" s="118">
        <v>36727.949999999997</v>
      </c>
      <c r="J675" s="118">
        <v>108817.7</v>
      </c>
      <c r="K675" s="118">
        <v>2183373.04</v>
      </c>
      <c r="L675" s="118">
        <v>5395519.2000000002</v>
      </c>
      <c r="M675" s="118">
        <v>0.37</v>
      </c>
      <c r="N675" s="118">
        <v>0.36</v>
      </c>
      <c r="O675" s="118">
        <v>32953538.747539703</v>
      </c>
    </row>
    <row r="676" spans="2:15" ht="14" customHeight="1" x14ac:dyDescent="0.2">
      <c r="B676" s="171"/>
      <c r="C676" s="118">
        <v>552</v>
      </c>
      <c r="D676" s="261">
        <v>32894.46</v>
      </c>
      <c r="E676" s="261">
        <v>0.03</v>
      </c>
      <c r="F676" s="118">
        <v>0.2</v>
      </c>
      <c r="G676" s="118">
        <v>69756.320000000007</v>
      </c>
      <c r="H676" s="118">
        <v>22715798.390000001</v>
      </c>
      <c r="I676" s="118">
        <v>59948.45</v>
      </c>
      <c r="J676" s="118">
        <v>116432.36</v>
      </c>
      <c r="K676" s="118">
        <v>2937996.57</v>
      </c>
      <c r="L676" s="118">
        <v>5395519.2000000002</v>
      </c>
      <c r="M676" s="118">
        <v>0.34</v>
      </c>
      <c r="N676" s="118">
        <v>0.36</v>
      </c>
      <c r="O676" s="118">
        <v>112304590.00243899</v>
      </c>
    </row>
    <row r="677" spans="2:15" ht="14" customHeight="1" x14ac:dyDescent="0.2">
      <c r="B677" s="171"/>
      <c r="C677" s="118">
        <v>553</v>
      </c>
      <c r="D677" s="261">
        <v>22787.21</v>
      </c>
      <c r="E677" s="261">
        <v>0.04</v>
      </c>
      <c r="F677" s="118">
        <v>0.25</v>
      </c>
      <c r="G677" s="118">
        <v>69468.12</v>
      </c>
      <c r="H677" s="118">
        <v>18794158.609999999</v>
      </c>
      <c r="I677" s="118">
        <v>58337.24</v>
      </c>
      <c r="J677" s="118">
        <v>95583.66</v>
      </c>
      <c r="K677" s="118">
        <v>2458852.37</v>
      </c>
      <c r="L677" s="118">
        <v>5395519.2000000002</v>
      </c>
      <c r="M677" s="118">
        <v>0.5</v>
      </c>
      <c r="N677" s="118">
        <v>0.28999999999999998</v>
      </c>
      <c r="O677" s="118">
        <v>129359118.73716389</v>
      </c>
    </row>
    <row r="678" spans="2:15" ht="14" customHeight="1" x14ac:dyDescent="0.2">
      <c r="B678" s="171"/>
      <c r="C678" s="118">
        <v>554</v>
      </c>
      <c r="D678" s="261">
        <v>35020.080000000002</v>
      </c>
      <c r="E678" s="261">
        <v>0.04</v>
      </c>
      <c r="F678" s="118">
        <v>0.21</v>
      </c>
      <c r="G678" s="118">
        <v>49874.83</v>
      </c>
      <c r="H678" s="118">
        <v>17251785.190000001</v>
      </c>
      <c r="I678" s="118">
        <v>55216.26</v>
      </c>
      <c r="J678" s="118">
        <v>58955.77</v>
      </c>
      <c r="K678" s="118">
        <v>2030268.9</v>
      </c>
      <c r="L678" s="118">
        <v>5395519.2000000002</v>
      </c>
      <c r="M678" s="118">
        <v>0.47</v>
      </c>
      <c r="N678" s="118">
        <v>0.24</v>
      </c>
      <c r="O678" s="118">
        <v>187767361.36716378</v>
      </c>
    </row>
    <row r="679" spans="2:15" ht="14" customHeight="1" x14ac:dyDescent="0.2">
      <c r="B679" s="171"/>
      <c r="C679" s="118">
        <v>555</v>
      </c>
      <c r="D679" s="261">
        <v>26862.9</v>
      </c>
      <c r="E679" s="261">
        <v>0.03</v>
      </c>
      <c r="F679" s="118">
        <v>0.3</v>
      </c>
      <c r="G679" s="118">
        <v>61616.17</v>
      </c>
      <c r="H679" s="118">
        <v>20721014.050000001</v>
      </c>
      <c r="I679" s="118">
        <v>51821.34</v>
      </c>
      <c r="J679" s="118">
        <v>98942.35</v>
      </c>
      <c r="K679" s="118">
        <v>2983843.03</v>
      </c>
      <c r="L679" s="118">
        <v>5395519.2000000002</v>
      </c>
      <c r="M679" s="118">
        <v>0.51</v>
      </c>
      <c r="N679" s="118">
        <v>0.25</v>
      </c>
      <c r="O679" s="118">
        <v>199471355.57542109</v>
      </c>
    </row>
    <row r="680" spans="2:15" ht="14" customHeight="1" x14ac:dyDescent="0.2">
      <c r="B680" s="171"/>
      <c r="C680" s="118">
        <v>556</v>
      </c>
      <c r="D680" s="261">
        <v>22692.11</v>
      </c>
      <c r="E680" s="261">
        <v>0.03</v>
      </c>
      <c r="F680" s="118">
        <v>0.19</v>
      </c>
      <c r="G680" s="118">
        <v>75139.03</v>
      </c>
      <c r="H680" s="118">
        <v>28634098.329999998</v>
      </c>
      <c r="I680" s="118">
        <v>67253.55</v>
      </c>
      <c r="J680" s="118">
        <v>86389.69</v>
      </c>
      <c r="K680" s="118">
        <v>2545903.42</v>
      </c>
      <c r="L680" s="118">
        <v>5395519.2000000002</v>
      </c>
      <c r="M680" s="118">
        <v>0.39</v>
      </c>
      <c r="N680" s="118">
        <v>0.33</v>
      </c>
      <c r="O680" s="118">
        <v>76496305.774666667</v>
      </c>
    </row>
    <row r="681" spans="2:15" ht="14" customHeight="1" x14ac:dyDescent="0.2">
      <c r="B681" s="171"/>
      <c r="C681" s="118">
        <v>557</v>
      </c>
      <c r="D681" s="261">
        <v>37277.78</v>
      </c>
      <c r="E681" s="261">
        <v>0.04</v>
      </c>
      <c r="F681" s="118">
        <v>0.23</v>
      </c>
      <c r="G681" s="118">
        <v>90898.63</v>
      </c>
      <c r="H681" s="118">
        <v>16667201.25</v>
      </c>
      <c r="I681" s="118">
        <v>44933.45</v>
      </c>
      <c r="J681" s="118">
        <v>59022.43</v>
      </c>
      <c r="K681" s="118">
        <v>2589810.54</v>
      </c>
      <c r="L681" s="118">
        <v>5395519.2000000002</v>
      </c>
      <c r="M681" s="118">
        <v>0.38</v>
      </c>
      <c r="N681" s="118">
        <v>0.28000000000000003</v>
      </c>
      <c r="O681" s="118">
        <v>374745402.79999185</v>
      </c>
    </row>
    <row r="682" spans="2:15" ht="14" customHeight="1" x14ac:dyDescent="0.2">
      <c r="B682" s="171"/>
      <c r="C682" s="118">
        <v>558</v>
      </c>
      <c r="D682" s="261">
        <v>29775.65</v>
      </c>
      <c r="E682" s="261">
        <v>0.03</v>
      </c>
      <c r="F682" s="118">
        <v>0.21</v>
      </c>
      <c r="G682" s="118">
        <v>82610.38</v>
      </c>
      <c r="H682" s="118">
        <v>23479373.879999999</v>
      </c>
      <c r="I682" s="118">
        <v>46343.83</v>
      </c>
      <c r="J682" s="118">
        <v>124228.52</v>
      </c>
      <c r="K682" s="118">
        <v>3504548.73</v>
      </c>
      <c r="L682" s="118">
        <v>5395519.2000000002</v>
      </c>
      <c r="M682" s="118">
        <v>0.45</v>
      </c>
      <c r="N682" s="118">
        <v>0.23</v>
      </c>
      <c r="O682" s="118">
        <v>272417373.82515419</v>
      </c>
    </row>
    <row r="683" spans="2:15" ht="14" customHeight="1" x14ac:dyDescent="0.2">
      <c r="B683" s="171"/>
      <c r="C683" s="118">
        <v>559</v>
      </c>
      <c r="D683" s="261">
        <v>43958.57</v>
      </c>
      <c r="E683" s="261">
        <v>0.03</v>
      </c>
      <c r="F683" s="118">
        <v>0.26</v>
      </c>
      <c r="G683" s="118">
        <v>68827.520000000004</v>
      </c>
      <c r="H683" s="118">
        <v>21262284.77</v>
      </c>
      <c r="I683" s="118">
        <v>49513.96</v>
      </c>
      <c r="J683" s="118">
        <v>97350.5</v>
      </c>
      <c r="K683" s="118">
        <v>3359893.41</v>
      </c>
      <c r="L683" s="118">
        <v>5395519.2000000002</v>
      </c>
      <c r="M683" s="118">
        <v>0.39</v>
      </c>
      <c r="N683" s="118">
        <v>0.31</v>
      </c>
      <c r="O683" s="118">
        <v>272927194.39446759</v>
      </c>
    </row>
    <row r="684" spans="2:15" ht="14" customHeight="1" x14ac:dyDescent="0.2">
      <c r="B684" s="171"/>
      <c r="C684" s="118">
        <v>560</v>
      </c>
      <c r="D684" s="261">
        <v>36304.6</v>
      </c>
      <c r="E684" s="261">
        <v>0.03</v>
      </c>
      <c r="F684" s="118">
        <v>0.27</v>
      </c>
      <c r="G684" s="118">
        <v>69108.84</v>
      </c>
      <c r="H684" s="118">
        <v>15030662</v>
      </c>
      <c r="I684" s="118">
        <v>26418.71</v>
      </c>
      <c r="J684" s="118">
        <v>77167.600000000006</v>
      </c>
      <c r="K684" s="118">
        <v>3282481.57</v>
      </c>
      <c r="L684" s="118">
        <v>5395519.2000000002</v>
      </c>
      <c r="M684" s="118">
        <v>0.41</v>
      </c>
      <c r="N684" s="118">
        <v>0.31</v>
      </c>
      <c r="O684" s="118">
        <v>229639158.03619972</v>
      </c>
    </row>
    <row r="685" spans="2:15" ht="14" customHeight="1" x14ac:dyDescent="0.2">
      <c r="B685" s="171"/>
      <c r="C685" s="118">
        <v>561</v>
      </c>
      <c r="D685" s="261">
        <v>10645.55</v>
      </c>
      <c r="E685" s="261">
        <v>0.03</v>
      </c>
      <c r="F685" s="118">
        <v>0.25</v>
      </c>
      <c r="G685" s="118">
        <v>82168.87</v>
      </c>
      <c r="H685" s="118">
        <v>26343976.039999999</v>
      </c>
      <c r="I685" s="118">
        <v>52223.44</v>
      </c>
      <c r="J685" s="118">
        <v>132204.29</v>
      </c>
      <c r="K685" s="118">
        <v>3390102.42</v>
      </c>
      <c r="L685" s="118">
        <v>5395519.2000000002</v>
      </c>
      <c r="M685" s="118">
        <v>0.37</v>
      </c>
      <c r="N685" s="118">
        <v>0.28999999999999998</v>
      </c>
      <c r="O685" s="118">
        <v>67079410.666624859</v>
      </c>
    </row>
    <row r="686" spans="2:15" ht="14" customHeight="1" x14ac:dyDescent="0.2">
      <c r="B686" s="171"/>
      <c r="C686" s="118">
        <v>562</v>
      </c>
      <c r="D686" s="261">
        <v>29676.45</v>
      </c>
      <c r="E686" s="261">
        <v>0.04</v>
      </c>
      <c r="F686" s="118">
        <v>0.19</v>
      </c>
      <c r="G686" s="118">
        <v>75361.3</v>
      </c>
      <c r="H686" s="118">
        <v>15945366.65</v>
      </c>
      <c r="I686" s="118">
        <v>44797.99</v>
      </c>
      <c r="J686" s="118">
        <v>132802.31</v>
      </c>
      <c r="K686" s="118">
        <v>3363324.97</v>
      </c>
      <c r="L686" s="118">
        <v>5395519.2000000002</v>
      </c>
      <c r="M686" s="118">
        <v>0.34</v>
      </c>
      <c r="N686" s="118">
        <v>0.33</v>
      </c>
      <c r="O686" s="118">
        <v>146821630.69289592</v>
      </c>
    </row>
    <row r="687" spans="2:15" ht="14" customHeight="1" x14ac:dyDescent="0.2">
      <c r="B687" s="171"/>
      <c r="C687" s="118">
        <v>563</v>
      </c>
      <c r="D687" s="261">
        <v>12619.59</v>
      </c>
      <c r="E687" s="261">
        <v>0.05</v>
      </c>
      <c r="F687" s="118">
        <v>0.26</v>
      </c>
      <c r="G687" s="118">
        <v>81896.14</v>
      </c>
      <c r="H687" s="118">
        <v>26020623.460000001</v>
      </c>
      <c r="I687" s="118">
        <v>43386.18</v>
      </c>
      <c r="J687" s="118">
        <v>94353.13</v>
      </c>
      <c r="K687" s="118">
        <v>3054728.66</v>
      </c>
      <c r="L687" s="118">
        <v>5395519.2000000002</v>
      </c>
      <c r="M687" s="118">
        <v>0.49</v>
      </c>
      <c r="N687" s="118">
        <v>0.25</v>
      </c>
      <c r="O687" s="118">
        <v>118999416.77223006</v>
      </c>
    </row>
    <row r="688" spans="2:15" ht="14" customHeight="1" x14ac:dyDescent="0.2">
      <c r="B688" s="171"/>
      <c r="C688" s="118">
        <v>564</v>
      </c>
      <c r="D688" s="261">
        <v>23626.959999999999</v>
      </c>
      <c r="E688" s="261">
        <v>0.03</v>
      </c>
      <c r="F688" s="118">
        <v>0.21</v>
      </c>
      <c r="G688" s="118">
        <v>44320.67</v>
      </c>
      <c r="H688" s="118">
        <v>15061022.08</v>
      </c>
      <c r="I688" s="118">
        <v>43591.73</v>
      </c>
      <c r="J688" s="118">
        <v>85797.59</v>
      </c>
      <c r="K688" s="118">
        <v>2672599.0699999998</v>
      </c>
      <c r="L688" s="118">
        <v>5395519.2000000002</v>
      </c>
      <c r="M688" s="118">
        <v>0.48</v>
      </c>
      <c r="N688" s="118">
        <v>0.21</v>
      </c>
      <c r="O688" s="118">
        <v>120497598.63685219</v>
      </c>
    </row>
    <row r="689" spans="2:15" ht="14" customHeight="1" x14ac:dyDescent="0.2">
      <c r="B689" s="171"/>
      <c r="C689" s="118">
        <v>565</v>
      </c>
      <c r="D689" s="261">
        <v>15602.31</v>
      </c>
      <c r="E689" s="261">
        <v>0.04</v>
      </c>
      <c r="F689" s="118">
        <v>0.22</v>
      </c>
      <c r="G689" s="118">
        <v>79020.95</v>
      </c>
      <c r="H689" s="118">
        <v>22341998.550000001</v>
      </c>
      <c r="I689" s="118">
        <v>45180.24</v>
      </c>
      <c r="J689" s="118">
        <v>60623.99</v>
      </c>
      <c r="K689" s="118">
        <v>1990191.52</v>
      </c>
      <c r="L689" s="118">
        <v>5395519.2000000002</v>
      </c>
      <c r="M689" s="118">
        <v>0.46</v>
      </c>
      <c r="N689" s="118">
        <v>0.31</v>
      </c>
      <c r="O689" s="118">
        <v>73474927.65663521</v>
      </c>
    </row>
    <row r="690" spans="2:15" ht="14" customHeight="1" x14ac:dyDescent="0.2">
      <c r="B690" s="171"/>
      <c r="C690" s="118">
        <v>566</v>
      </c>
      <c r="D690" s="261">
        <v>25218.57</v>
      </c>
      <c r="E690" s="261">
        <v>0.04</v>
      </c>
      <c r="F690" s="118">
        <v>0.17</v>
      </c>
      <c r="G690" s="118">
        <v>71522.679999999993</v>
      </c>
      <c r="H690" s="118">
        <v>16661520.439999999</v>
      </c>
      <c r="I690" s="118">
        <v>54519.24</v>
      </c>
      <c r="J690" s="118">
        <v>103259.01</v>
      </c>
      <c r="K690" s="118">
        <v>1619637.31</v>
      </c>
      <c r="L690" s="118">
        <v>5395519.2000000002</v>
      </c>
      <c r="M690" s="118">
        <v>0.48</v>
      </c>
      <c r="N690" s="118">
        <v>0.3</v>
      </c>
      <c r="O690" s="118">
        <v>94963344.795038581</v>
      </c>
    </row>
    <row r="691" spans="2:15" ht="14" customHeight="1" x14ac:dyDescent="0.2">
      <c r="B691" s="171"/>
      <c r="C691" s="118">
        <v>567</v>
      </c>
      <c r="D691" s="261">
        <v>39989.64</v>
      </c>
      <c r="E691" s="261">
        <v>0.04</v>
      </c>
      <c r="F691" s="118">
        <v>0.18</v>
      </c>
      <c r="G691" s="118">
        <v>63604.79</v>
      </c>
      <c r="H691" s="118">
        <v>16490429.720000001</v>
      </c>
      <c r="I691" s="118">
        <v>47243.09</v>
      </c>
      <c r="J691" s="118">
        <v>117243.99</v>
      </c>
      <c r="K691" s="118">
        <v>2860957.19</v>
      </c>
      <c r="L691" s="118">
        <v>5395519.2000000002</v>
      </c>
      <c r="M691" s="118">
        <v>0.41</v>
      </c>
      <c r="N691" s="118">
        <v>0.3</v>
      </c>
      <c r="O691" s="118">
        <v>173776826.35031417</v>
      </c>
    </row>
    <row r="692" spans="2:15" ht="14" customHeight="1" x14ac:dyDescent="0.2">
      <c r="B692" s="171"/>
      <c r="C692" s="118">
        <v>568</v>
      </c>
      <c r="D692" s="261">
        <v>39380.11</v>
      </c>
      <c r="E692" s="261">
        <v>0.03</v>
      </c>
      <c r="F692" s="118">
        <v>0.25</v>
      </c>
      <c r="G692" s="118">
        <v>90412.87</v>
      </c>
      <c r="H692" s="118">
        <v>25630590.350000001</v>
      </c>
      <c r="I692" s="118">
        <v>43523.8</v>
      </c>
      <c r="J692" s="118">
        <v>137591.45000000001</v>
      </c>
      <c r="K692" s="118">
        <v>3086514.12</v>
      </c>
      <c r="L692" s="118">
        <v>5395519.2000000002</v>
      </c>
      <c r="M692" s="118">
        <v>0.43</v>
      </c>
      <c r="N692" s="118">
        <v>0.32</v>
      </c>
      <c r="O692" s="118">
        <v>266560493.31615129</v>
      </c>
    </row>
    <row r="693" spans="2:15" ht="14" customHeight="1" x14ac:dyDescent="0.2">
      <c r="B693" s="171"/>
      <c r="C693" s="118">
        <v>569</v>
      </c>
      <c r="D693" s="261">
        <v>20994.32</v>
      </c>
      <c r="E693" s="261">
        <v>0.03</v>
      </c>
      <c r="F693" s="118">
        <v>0.22</v>
      </c>
      <c r="G693" s="118">
        <v>55563.71</v>
      </c>
      <c r="H693" s="118">
        <v>20033823.760000002</v>
      </c>
      <c r="I693" s="118">
        <v>60544.57</v>
      </c>
      <c r="J693" s="118">
        <v>83835.5</v>
      </c>
      <c r="K693" s="118">
        <v>1645431.38</v>
      </c>
      <c r="L693" s="118">
        <v>5395519.2000000002</v>
      </c>
      <c r="M693" s="118">
        <v>0.49</v>
      </c>
      <c r="N693" s="118">
        <v>0.31</v>
      </c>
      <c r="O693" s="118">
        <v>58559924.676080942</v>
      </c>
    </row>
    <row r="694" spans="2:15" ht="14" customHeight="1" x14ac:dyDescent="0.2">
      <c r="B694" s="171"/>
      <c r="C694" s="118">
        <v>570</v>
      </c>
      <c r="D694" s="261">
        <v>37899.54</v>
      </c>
      <c r="E694" s="261">
        <v>0.02</v>
      </c>
      <c r="F694" s="118">
        <v>0.2</v>
      </c>
      <c r="G694" s="118">
        <v>77252.67</v>
      </c>
      <c r="H694" s="118">
        <v>12372512.75</v>
      </c>
      <c r="I694" s="118">
        <v>45209.69</v>
      </c>
      <c r="J694" s="118">
        <v>103132.02</v>
      </c>
      <c r="K694" s="118">
        <v>3068993.76</v>
      </c>
      <c r="L694" s="118">
        <v>5395519.2000000002</v>
      </c>
      <c r="M694" s="118">
        <v>0.51</v>
      </c>
      <c r="N694" s="118">
        <v>0.26</v>
      </c>
      <c r="O694" s="118">
        <v>211183478.02629238</v>
      </c>
    </row>
    <row r="695" spans="2:15" ht="14" customHeight="1" x14ac:dyDescent="0.2">
      <c r="B695" s="171"/>
      <c r="C695" s="118">
        <v>571</v>
      </c>
      <c r="D695" s="261">
        <v>27121.51</v>
      </c>
      <c r="E695" s="261">
        <v>0.03</v>
      </c>
      <c r="F695" s="118">
        <v>0.24</v>
      </c>
      <c r="G695" s="118">
        <v>78771.320000000007</v>
      </c>
      <c r="H695" s="118">
        <v>16695763.689999999</v>
      </c>
      <c r="I695" s="118">
        <v>28295.599999999999</v>
      </c>
      <c r="J695" s="118">
        <v>111339.43</v>
      </c>
      <c r="K695" s="118">
        <v>1917029.19</v>
      </c>
      <c r="L695" s="118">
        <v>5395519.2000000002</v>
      </c>
      <c r="M695" s="118">
        <v>0.44</v>
      </c>
      <c r="N695" s="118">
        <v>0.3</v>
      </c>
      <c r="O695" s="118">
        <v>170456598.36607692</v>
      </c>
    </row>
    <row r="696" spans="2:15" ht="14" customHeight="1" x14ac:dyDescent="0.2">
      <c r="B696" s="171"/>
      <c r="C696" s="118">
        <v>572</v>
      </c>
      <c r="D696" s="261">
        <v>24526.86</v>
      </c>
      <c r="E696" s="261">
        <v>0.04</v>
      </c>
      <c r="F696" s="118">
        <v>0.13</v>
      </c>
      <c r="G696" s="118">
        <v>62308.54</v>
      </c>
      <c r="H696" s="118">
        <v>17614380.629999999</v>
      </c>
      <c r="I696" s="118">
        <v>39210.26</v>
      </c>
      <c r="J696" s="118">
        <v>94154.7</v>
      </c>
      <c r="K696" s="118">
        <v>2417156.16</v>
      </c>
      <c r="L696" s="118">
        <v>5395519.2000000002</v>
      </c>
      <c r="M696" s="118">
        <v>0.5</v>
      </c>
      <c r="N696" s="118">
        <v>0.22</v>
      </c>
      <c r="O696" s="118">
        <v>101388756.06123455</v>
      </c>
    </row>
    <row r="697" spans="2:15" ht="14" customHeight="1" x14ac:dyDescent="0.2">
      <c r="B697" s="171"/>
      <c r="C697" s="118">
        <v>573</v>
      </c>
      <c r="D697" s="261">
        <v>7525.34</v>
      </c>
      <c r="E697" s="261">
        <v>0.03</v>
      </c>
      <c r="F697" s="118">
        <v>0.27</v>
      </c>
      <c r="G697" s="118">
        <v>57560.84</v>
      </c>
      <c r="H697" s="118">
        <v>14513476.15</v>
      </c>
      <c r="I697" s="118">
        <v>67677.77</v>
      </c>
      <c r="J697" s="118">
        <v>111203.75</v>
      </c>
      <c r="K697" s="118">
        <v>2803536.43</v>
      </c>
      <c r="L697" s="118">
        <v>5395519.2000000002</v>
      </c>
      <c r="M697" s="118">
        <v>0.37</v>
      </c>
      <c r="N697" s="118">
        <v>0.28999999999999998</v>
      </c>
      <c r="O697" s="118">
        <v>34014033.210085727</v>
      </c>
    </row>
    <row r="698" spans="2:15" ht="14" customHeight="1" x14ac:dyDescent="0.2">
      <c r="B698" s="171"/>
      <c r="C698" s="118">
        <v>574</v>
      </c>
      <c r="D698" s="261">
        <v>35816.339999999997</v>
      </c>
      <c r="E698" s="261">
        <v>0.04</v>
      </c>
      <c r="F698" s="118">
        <v>0.18</v>
      </c>
      <c r="G698" s="118">
        <v>56993.11</v>
      </c>
      <c r="H698" s="118">
        <v>23181170.690000001</v>
      </c>
      <c r="I698" s="118">
        <v>32443.15</v>
      </c>
      <c r="J698" s="118">
        <v>90692.65</v>
      </c>
      <c r="K698" s="118">
        <v>3022103.63</v>
      </c>
      <c r="L698" s="118">
        <v>5395519.2000000002</v>
      </c>
      <c r="M698" s="118">
        <v>0.34</v>
      </c>
      <c r="N698" s="118">
        <v>0.25</v>
      </c>
      <c r="O698" s="118">
        <v>215547733.13135371</v>
      </c>
    </row>
    <row r="699" spans="2:15" ht="14" customHeight="1" x14ac:dyDescent="0.2">
      <c r="B699" s="171"/>
      <c r="C699" s="118">
        <v>575</v>
      </c>
      <c r="D699" s="261">
        <v>13821.88</v>
      </c>
      <c r="E699" s="261">
        <v>0.04</v>
      </c>
      <c r="F699" s="118">
        <v>0.19</v>
      </c>
      <c r="G699" s="118">
        <v>74535.929999999993</v>
      </c>
      <c r="H699" s="118">
        <v>24424098.32</v>
      </c>
      <c r="I699" s="118">
        <v>64579.15</v>
      </c>
      <c r="J699" s="118">
        <v>97561.29</v>
      </c>
      <c r="K699" s="118">
        <v>3413892.02</v>
      </c>
      <c r="L699" s="118">
        <v>5395519.2000000002</v>
      </c>
      <c r="M699" s="118">
        <v>0.45</v>
      </c>
      <c r="N699" s="118">
        <v>0.26</v>
      </c>
      <c r="O699" s="118">
        <v>72181295.904576287</v>
      </c>
    </row>
    <row r="700" spans="2:15" ht="14" customHeight="1" x14ac:dyDescent="0.2">
      <c r="B700" s="171"/>
      <c r="C700" s="118">
        <v>576</v>
      </c>
      <c r="D700" s="261">
        <v>36313.800000000003</v>
      </c>
      <c r="E700" s="261">
        <v>0.04</v>
      </c>
      <c r="F700" s="118">
        <v>0.24</v>
      </c>
      <c r="G700" s="118">
        <v>97737.37</v>
      </c>
      <c r="H700" s="118">
        <v>18368447.75</v>
      </c>
      <c r="I700" s="118">
        <v>50838.19</v>
      </c>
      <c r="J700" s="118">
        <v>105794.58</v>
      </c>
      <c r="K700" s="118">
        <v>2549030.19</v>
      </c>
      <c r="L700" s="118">
        <v>5395519.2000000002</v>
      </c>
      <c r="M700" s="118">
        <v>0.37</v>
      </c>
      <c r="N700" s="118">
        <v>0.32</v>
      </c>
      <c r="O700" s="118">
        <v>317226896.08166051</v>
      </c>
    </row>
    <row r="701" spans="2:15" ht="14" customHeight="1" x14ac:dyDescent="0.2">
      <c r="B701" s="171"/>
      <c r="C701" s="118">
        <v>577</v>
      </c>
      <c r="D701" s="261">
        <v>36860.089999999997</v>
      </c>
      <c r="E701" s="261">
        <v>0.03</v>
      </c>
      <c r="F701" s="118">
        <v>0.24</v>
      </c>
      <c r="G701" s="118">
        <v>82805.600000000006</v>
      </c>
      <c r="H701" s="118">
        <v>19791662.899999999</v>
      </c>
      <c r="I701" s="118">
        <v>43686.57</v>
      </c>
      <c r="J701" s="118">
        <v>126950.66</v>
      </c>
      <c r="K701" s="118">
        <v>2908515.49</v>
      </c>
      <c r="L701" s="118">
        <v>5395519.2000000002</v>
      </c>
      <c r="M701" s="118">
        <v>0.46</v>
      </c>
      <c r="N701" s="118">
        <v>0.35</v>
      </c>
      <c r="O701" s="118">
        <v>168724413.59834033</v>
      </c>
    </row>
    <row r="702" spans="2:15" ht="14" customHeight="1" x14ac:dyDescent="0.2">
      <c r="B702" s="171"/>
      <c r="C702" s="118">
        <v>578</v>
      </c>
      <c r="D702" s="261">
        <v>16872.22</v>
      </c>
      <c r="E702" s="261">
        <v>0.03</v>
      </c>
      <c r="F702" s="118">
        <v>0.2</v>
      </c>
      <c r="G702" s="118">
        <v>72420.23</v>
      </c>
      <c r="H702" s="118">
        <v>25755017.399999999</v>
      </c>
      <c r="I702" s="118">
        <v>58333.03</v>
      </c>
      <c r="J702" s="118">
        <v>137302.96</v>
      </c>
      <c r="K702" s="118">
        <v>3132407.72</v>
      </c>
      <c r="L702" s="118">
        <v>5395519.2000000002</v>
      </c>
      <c r="M702" s="118">
        <v>0.44</v>
      </c>
      <c r="N702" s="118">
        <v>0.26</v>
      </c>
      <c r="O702" s="118">
        <v>88105209.695835263</v>
      </c>
    </row>
    <row r="703" spans="2:15" ht="14" customHeight="1" x14ac:dyDescent="0.2">
      <c r="B703" s="171"/>
      <c r="C703" s="118">
        <v>579</v>
      </c>
      <c r="D703" s="261">
        <v>20444.8</v>
      </c>
      <c r="E703" s="261">
        <v>0.03</v>
      </c>
      <c r="F703" s="118">
        <v>0.25</v>
      </c>
      <c r="G703" s="118">
        <v>60901.99</v>
      </c>
      <c r="H703" s="118">
        <v>17586930.57</v>
      </c>
      <c r="I703" s="118">
        <v>52064.98</v>
      </c>
      <c r="J703" s="118">
        <v>67278.02</v>
      </c>
      <c r="K703" s="118">
        <v>2094006.71</v>
      </c>
      <c r="L703" s="118">
        <v>5395519.2000000002</v>
      </c>
      <c r="M703" s="118">
        <v>0.41</v>
      </c>
      <c r="N703" s="118">
        <v>0.33</v>
      </c>
      <c r="O703" s="118">
        <v>80271729.411135301</v>
      </c>
    </row>
    <row r="704" spans="2:15" ht="14" customHeight="1" x14ac:dyDescent="0.2">
      <c r="B704" s="171"/>
      <c r="C704" s="118">
        <v>580</v>
      </c>
      <c r="D704" s="261">
        <v>22276.78</v>
      </c>
      <c r="E704" s="261">
        <v>0.05</v>
      </c>
      <c r="F704" s="118">
        <v>0.14000000000000001</v>
      </c>
      <c r="G704" s="118">
        <v>64238.34</v>
      </c>
      <c r="H704" s="118">
        <v>15661876.859999999</v>
      </c>
      <c r="I704" s="118">
        <v>43169.9</v>
      </c>
      <c r="J704" s="118">
        <v>90232.93</v>
      </c>
      <c r="K704" s="118">
        <v>2784386.28</v>
      </c>
      <c r="L704" s="118">
        <v>5395519.2000000002</v>
      </c>
      <c r="M704" s="118">
        <v>0.45</v>
      </c>
      <c r="N704" s="118">
        <v>0.24</v>
      </c>
      <c r="O704" s="118">
        <v>108935289.04021174</v>
      </c>
    </row>
    <row r="705" spans="2:15" ht="14" customHeight="1" x14ac:dyDescent="0.2">
      <c r="B705" s="171"/>
      <c r="C705" s="118">
        <v>581</v>
      </c>
      <c r="D705" s="261">
        <v>11955.01</v>
      </c>
      <c r="E705" s="261">
        <v>0.02</v>
      </c>
      <c r="F705" s="118">
        <v>0.21</v>
      </c>
      <c r="G705" s="118">
        <v>49391.38</v>
      </c>
      <c r="H705" s="118">
        <v>16028205.199999999</v>
      </c>
      <c r="I705" s="118">
        <v>45384.65</v>
      </c>
      <c r="J705" s="118">
        <v>93367.71</v>
      </c>
      <c r="K705" s="118">
        <v>2439199.96</v>
      </c>
      <c r="L705" s="118">
        <v>5395519.2000000002</v>
      </c>
      <c r="M705" s="118">
        <v>0.53</v>
      </c>
      <c r="N705" s="118">
        <v>0.26</v>
      </c>
      <c r="O705" s="118">
        <v>26926517.615608782</v>
      </c>
    </row>
    <row r="706" spans="2:15" ht="14" customHeight="1" x14ac:dyDescent="0.2">
      <c r="B706" s="171"/>
      <c r="C706" s="118">
        <v>582</v>
      </c>
      <c r="D706" s="261">
        <v>15277.71</v>
      </c>
      <c r="E706" s="261">
        <v>0.04</v>
      </c>
      <c r="F706" s="118">
        <v>0.16</v>
      </c>
      <c r="G706" s="118">
        <v>72090.39</v>
      </c>
      <c r="H706" s="118">
        <v>15409653.23</v>
      </c>
      <c r="I706" s="118">
        <v>41967.3</v>
      </c>
      <c r="J706" s="118">
        <v>111311.57</v>
      </c>
      <c r="K706" s="118">
        <v>1834114.95</v>
      </c>
      <c r="L706" s="118">
        <v>5395519.2000000002</v>
      </c>
      <c r="M706" s="118">
        <v>0.38</v>
      </c>
      <c r="N706" s="118">
        <v>0.26</v>
      </c>
      <c r="O706" s="118">
        <v>83663866.511807024</v>
      </c>
    </row>
    <row r="707" spans="2:15" ht="14" customHeight="1" x14ac:dyDescent="0.2">
      <c r="B707" s="171"/>
      <c r="C707" s="118">
        <v>583</v>
      </c>
      <c r="D707" s="261">
        <v>38746.199999999997</v>
      </c>
      <c r="E707" s="261">
        <v>0.03</v>
      </c>
      <c r="F707" s="118">
        <v>0.27</v>
      </c>
      <c r="G707" s="118">
        <v>62945.23</v>
      </c>
      <c r="H707" s="118">
        <v>22326841.129999999</v>
      </c>
      <c r="I707" s="118">
        <v>55517.9</v>
      </c>
      <c r="J707" s="118">
        <v>85924.85</v>
      </c>
      <c r="K707" s="118">
        <v>3172690.67</v>
      </c>
      <c r="L707" s="118">
        <v>5395519.2000000002</v>
      </c>
      <c r="M707" s="118">
        <v>0.48</v>
      </c>
      <c r="N707" s="118">
        <v>0.28999999999999998</v>
      </c>
      <c r="O707" s="118">
        <v>215632944.13201997</v>
      </c>
    </row>
    <row r="708" spans="2:15" ht="14" customHeight="1" x14ac:dyDescent="0.2">
      <c r="B708" s="171"/>
      <c r="C708" s="118">
        <v>584</v>
      </c>
      <c r="D708" s="261">
        <v>44197.47</v>
      </c>
      <c r="E708" s="261">
        <v>0.03</v>
      </c>
      <c r="F708" s="118">
        <v>0.28000000000000003</v>
      </c>
      <c r="G708" s="118">
        <v>75754.429999999993</v>
      </c>
      <c r="H708" s="118">
        <v>28032700.82</v>
      </c>
      <c r="I708" s="118">
        <v>57460.53</v>
      </c>
      <c r="J708" s="118">
        <v>100988.39</v>
      </c>
      <c r="K708" s="118">
        <v>3107148.66</v>
      </c>
      <c r="L708" s="118">
        <v>5395519.2000000002</v>
      </c>
      <c r="M708" s="118">
        <v>0.34</v>
      </c>
      <c r="N708" s="118">
        <v>0.24</v>
      </c>
      <c r="O708" s="118">
        <v>577630518.55651116</v>
      </c>
    </row>
    <row r="709" spans="2:15" ht="14" customHeight="1" x14ac:dyDescent="0.2">
      <c r="B709" s="171"/>
      <c r="C709" s="118">
        <v>585</v>
      </c>
      <c r="D709" s="261">
        <v>13176.12</v>
      </c>
      <c r="E709" s="261">
        <v>0.04</v>
      </c>
      <c r="F709" s="118">
        <v>0.16</v>
      </c>
      <c r="G709" s="118">
        <v>45057.11</v>
      </c>
      <c r="H709" s="118">
        <v>25085577.100000001</v>
      </c>
      <c r="I709" s="118">
        <v>44757.279999999999</v>
      </c>
      <c r="J709" s="118">
        <v>116455.03999999999</v>
      </c>
      <c r="K709" s="118">
        <v>2155522.48</v>
      </c>
      <c r="L709" s="118">
        <v>5395519.2000000002</v>
      </c>
      <c r="M709" s="118">
        <v>0.54</v>
      </c>
      <c r="N709" s="118">
        <v>0.27</v>
      </c>
      <c r="O709" s="118">
        <v>9995679.4524710458</v>
      </c>
    </row>
    <row r="710" spans="2:15" ht="14" customHeight="1" x14ac:dyDescent="0.2">
      <c r="B710" s="171"/>
      <c r="C710" s="118">
        <v>586</v>
      </c>
      <c r="D710" s="261">
        <v>28896.47</v>
      </c>
      <c r="E710" s="261">
        <v>0.03</v>
      </c>
      <c r="F710" s="118">
        <v>0.15</v>
      </c>
      <c r="G710" s="118">
        <v>34696.78</v>
      </c>
      <c r="H710" s="118">
        <v>26262763.670000002</v>
      </c>
      <c r="I710" s="118">
        <v>34351.440000000002</v>
      </c>
      <c r="J710" s="118">
        <v>111174.66</v>
      </c>
      <c r="K710" s="118">
        <v>3391958.36</v>
      </c>
      <c r="L710" s="118">
        <v>5395519.2000000002</v>
      </c>
      <c r="M710" s="118">
        <v>0.53</v>
      </c>
      <c r="N710" s="118">
        <v>0.37</v>
      </c>
      <c r="O710" s="118">
        <v>882280.14448267221</v>
      </c>
    </row>
    <row r="711" spans="2:15" ht="14" customHeight="1" x14ac:dyDescent="0.2">
      <c r="B711" s="171"/>
      <c r="C711" s="118">
        <v>587</v>
      </c>
      <c r="D711" s="261">
        <v>36692.269999999997</v>
      </c>
      <c r="E711" s="261">
        <v>0.04</v>
      </c>
      <c r="F711" s="118">
        <v>0.2</v>
      </c>
      <c r="G711" s="118">
        <v>93432.92</v>
      </c>
      <c r="H711" s="118">
        <v>10862548.98</v>
      </c>
      <c r="I711" s="118">
        <v>51990.43</v>
      </c>
      <c r="J711" s="118">
        <v>116847.18</v>
      </c>
      <c r="K711" s="118">
        <v>2272738.6800000002</v>
      </c>
      <c r="L711" s="118">
        <v>5395519.2000000002</v>
      </c>
      <c r="M711" s="118">
        <v>0.51</v>
      </c>
      <c r="N711" s="118">
        <v>0.28999999999999998</v>
      </c>
      <c r="O711" s="118">
        <v>242960504.46427533</v>
      </c>
    </row>
    <row r="712" spans="2:15" ht="14" customHeight="1" x14ac:dyDescent="0.2">
      <c r="B712" s="171"/>
      <c r="C712" s="118">
        <v>588</v>
      </c>
      <c r="D712" s="261">
        <v>35828.67</v>
      </c>
      <c r="E712" s="261">
        <v>0.04</v>
      </c>
      <c r="F712" s="118">
        <v>0.24</v>
      </c>
      <c r="G712" s="118">
        <v>38612.449999999997</v>
      </c>
      <c r="H712" s="118">
        <v>24348799.48</v>
      </c>
      <c r="I712" s="118">
        <v>65615.39</v>
      </c>
      <c r="J712" s="118">
        <v>99933.98</v>
      </c>
      <c r="K712" s="118">
        <v>2704853.19</v>
      </c>
      <c r="L712" s="118">
        <v>5395519.2000000002</v>
      </c>
      <c r="M712" s="118">
        <v>0.56999999999999995</v>
      </c>
      <c r="N712" s="118">
        <v>0.32</v>
      </c>
      <c r="O712" s="118">
        <v>62537053.609186783</v>
      </c>
    </row>
    <row r="713" spans="2:15" ht="14" customHeight="1" x14ac:dyDescent="0.2">
      <c r="B713" s="171"/>
      <c r="C713" s="118">
        <v>589</v>
      </c>
      <c r="D713" s="261">
        <v>36800.129999999997</v>
      </c>
      <c r="E713" s="261">
        <v>0.04</v>
      </c>
      <c r="F713" s="118">
        <v>0.23</v>
      </c>
      <c r="G713" s="118">
        <v>65589.34</v>
      </c>
      <c r="H713" s="118">
        <v>17563840.969999999</v>
      </c>
      <c r="I713" s="118">
        <v>64633.47</v>
      </c>
      <c r="J713" s="118">
        <v>61029.73</v>
      </c>
      <c r="K713" s="118">
        <v>1891091.99</v>
      </c>
      <c r="L713" s="118">
        <v>5395519.2000000002</v>
      </c>
      <c r="M713" s="118">
        <v>0.36</v>
      </c>
      <c r="N713" s="118">
        <v>0.33</v>
      </c>
      <c r="O713" s="118">
        <v>190439583.25818574</v>
      </c>
    </row>
    <row r="714" spans="2:15" ht="14" customHeight="1" x14ac:dyDescent="0.2">
      <c r="B714" s="171"/>
      <c r="C714" s="118">
        <v>590</v>
      </c>
      <c r="D714" s="261">
        <v>40756.46</v>
      </c>
      <c r="E714" s="261">
        <v>0.03</v>
      </c>
      <c r="F714" s="118">
        <v>0.28000000000000003</v>
      </c>
      <c r="G714" s="118">
        <v>50070.58</v>
      </c>
      <c r="H714" s="118">
        <v>17801205.52</v>
      </c>
      <c r="I714" s="118">
        <v>47371.62</v>
      </c>
      <c r="J714" s="118">
        <v>127619.06</v>
      </c>
      <c r="K714" s="118">
        <v>3255442.88</v>
      </c>
      <c r="L714" s="118">
        <v>5395519.2000000002</v>
      </c>
      <c r="M714" s="118">
        <v>0.44</v>
      </c>
      <c r="N714" s="118">
        <v>0.25</v>
      </c>
      <c r="O714" s="118">
        <v>272688261.28343517</v>
      </c>
    </row>
    <row r="715" spans="2:15" ht="14" customHeight="1" x14ac:dyDescent="0.2">
      <c r="B715" s="171"/>
      <c r="C715" s="118">
        <v>591</v>
      </c>
      <c r="D715" s="261">
        <v>18870.55</v>
      </c>
      <c r="E715" s="261">
        <v>0.03</v>
      </c>
      <c r="F715" s="118">
        <v>0.22</v>
      </c>
      <c r="G715" s="118">
        <v>77636.02</v>
      </c>
      <c r="H715" s="118">
        <v>19824606.670000002</v>
      </c>
      <c r="I715" s="118">
        <v>47723.15</v>
      </c>
      <c r="J715" s="118">
        <v>118448.55</v>
      </c>
      <c r="K715" s="118">
        <v>3589639.47</v>
      </c>
      <c r="L715" s="118">
        <v>5395519.2000000002</v>
      </c>
      <c r="M715" s="118">
        <v>0.45</v>
      </c>
      <c r="N715" s="118">
        <v>0.35</v>
      </c>
      <c r="O715" s="118">
        <v>62554020.572572537</v>
      </c>
    </row>
    <row r="716" spans="2:15" ht="14" customHeight="1" x14ac:dyDescent="0.2">
      <c r="B716" s="171"/>
      <c r="C716" s="118">
        <v>592</v>
      </c>
      <c r="D716" s="261">
        <v>35634.620000000003</v>
      </c>
      <c r="E716" s="261">
        <v>0.04</v>
      </c>
      <c r="F716" s="118">
        <v>0.26</v>
      </c>
      <c r="G716" s="118">
        <v>69001.3</v>
      </c>
      <c r="H716" s="118">
        <v>22438000.460000001</v>
      </c>
      <c r="I716" s="118">
        <v>54268.38</v>
      </c>
      <c r="J716" s="118">
        <v>101974.27</v>
      </c>
      <c r="K716" s="118">
        <v>2794615.29</v>
      </c>
      <c r="L716" s="118">
        <v>5395519.2000000002</v>
      </c>
      <c r="M716" s="118">
        <v>0.46</v>
      </c>
      <c r="N716" s="118">
        <v>0.26</v>
      </c>
      <c r="O716" s="118">
        <v>296218652.77936572</v>
      </c>
    </row>
    <row r="717" spans="2:15" ht="14" customHeight="1" x14ac:dyDescent="0.2">
      <c r="B717" s="171"/>
      <c r="C717" s="118">
        <v>593</v>
      </c>
      <c r="D717" s="261">
        <v>32332.52</v>
      </c>
      <c r="E717" s="261">
        <v>0.02</v>
      </c>
      <c r="F717" s="118">
        <v>0.17</v>
      </c>
      <c r="G717" s="118">
        <v>51154.71</v>
      </c>
      <c r="H717" s="118">
        <v>17655265.190000001</v>
      </c>
      <c r="I717" s="118">
        <v>28906.98</v>
      </c>
      <c r="J717" s="118">
        <v>67233.350000000006</v>
      </c>
      <c r="K717" s="118">
        <v>2350984</v>
      </c>
      <c r="L717" s="118">
        <v>5395519.2000000002</v>
      </c>
      <c r="M717" s="118">
        <v>0.4</v>
      </c>
      <c r="N717" s="118">
        <v>0.28999999999999998</v>
      </c>
      <c r="O717" s="118">
        <v>89169983.299516216</v>
      </c>
    </row>
    <row r="718" spans="2:15" ht="14" customHeight="1" x14ac:dyDescent="0.2">
      <c r="B718" s="171"/>
      <c r="C718" s="118">
        <v>594</v>
      </c>
      <c r="D718" s="261">
        <v>39013.1</v>
      </c>
      <c r="E718" s="261">
        <v>0.03</v>
      </c>
      <c r="F718" s="118">
        <v>0.21</v>
      </c>
      <c r="G718" s="118">
        <v>69400.89</v>
      </c>
      <c r="H718" s="118">
        <v>18551897.07</v>
      </c>
      <c r="I718" s="118">
        <v>58060.28</v>
      </c>
      <c r="J718" s="118">
        <v>110387.57</v>
      </c>
      <c r="K718" s="118">
        <v>2445399.4700000002</v>
      </c>
      <c r="L718" s="118">
        <v>5395519.2000000002</v>
      </c>
      <c r="M718" s="118">
        <v>0.36</v>
      </c>
      <c r="N718" s="118">
        <v>0.24</v>
      </c>
      <c r="O718" s="118">
        <v>336459878.7593717</v>
      </c>
    </row>
    <row r="719" spans="2:15" ht="14" customHeight="1" x14ac:dyDescent="0.2">
      <c r="B719" s="171"/>
      <c r="C719" s="118">
        <v>595</v>
      </c>
      <c r="D719" s="261">
        <v>32210.59</v>
      </c>
      <c r="E719" s="261">
        <v>0.02</v>
      </c>
      <c r="F719" s="118">
        <v>0.18</v>
      </c>
      <c r="G719" s="118">
        <v>59509.47</v>
      </c>
      <c r="H719" s="118">
        <v>25604316.960000001</v>
      </c>
      <c r="I719" s="118">
        <v>43041.38</v>
      </c>
      <c r="J719" s="118">
        <v>98621.9</v>
      </c>
      <c r="K719" s="118">
        <v>2531084.11</v>
      </c>
      <c r="L719" s="118">
        <v>5395519.2000000002</v>
      </c>
      <c r="M719" s="118">
        <v>0.44</v>
      </c>
      <c r="N719" s="118">
        <v>0.35</v>
      </c>
      <c r="O719" s="118">
        <v>57997250.865058564</v>
      </c>
    </row>
    <row r="720" spans="2:15" ht="14" customHeight="1" x14ac:dyDescent="0.2">
      <c r="B720" s="171"/>
      <c r="C720" s="118">
        <v>596</v>
      </c>
      <c r="D720" s="261">
        <v>16948.349999999999</v>
      </c>
      <c r="E720" s="261">
        <v>0.03</v>
      </c>
      <c r="F720" s="118">
        <v>0.21</v>
      </c>
      <c r="G720" s="118">
        <v>32615.4</v>
      </c>
      <c r="H720" s="118">
        <v>12066994.48</v>
      </c>
      <c r="I720" s="118">
        <v>41483.46</v>
      </c>
      <c r="J720" s="118">
        <v>103417.84</v>
      </c>
      <c r="K720" s="118">
        <v>3053274.59</v>
      </c>
      <c r="L720" s="118">
        <v>5395519.2000000002</v>
      </c>
      <c r="M720" s="118">
        <v>0.39</v>
      </c>
      <c r="N720" s="118">
        <v>0.24</v>
      </c>
      <c r="O720" s="118">
        <v>54053688.831145421</v>
      </c>
    </row>
    <row r="721" spans="2:15" ht="14" customHeight="1" x14ac:dyDescent="0.2">
      <c r="B721" s="171"/>
      <c r="C721" s="118">
        <v>597</v>
      </c>
      <c r="D721" s="261">
        <v>28871.06</v>
      </c>
      <c r="E721" s="261">
        <v>0.03</v>
      </c>
      <c r="F721" s="118">
        <v>0.22</v>
      </c>
      <c r="G721" s="118">
        <v>66948.929999999993</v>
      </c>
      <c r="H721" s="118">
        <v>22193717.300000001</v>
      </c>
      <c r="I721" s="118">
        <v>46558.879999999997</v>
      </c>
      <c r="J721" s="118">
        <v>107820.78</v>
      </c>
      <c r="K721" s="118">
        <v>2208976.62</v>
      </c>
      <c r="L721" s="118">
        <v>5395519.2000000002</v>
      </c>
      <c r="M721" s="118">
        <v>0.4</v>
      </c>
      <c r="N721" s="118">
        <v>0.27</v>
      </c>
      <c r="O721" s="118">
        <v>179880920.75573322</v>
      </c>
    </row>
    <row r="722" spans="2:15" ht="14" customHeight="1" x14ac:dyDescent="0.2">
      <c r="B722" s="171"/>
      <c r="C722" s="118">
        <v>598</v>
      </c>
      <c r="D722" s="261">
        <v>11160.62</v>
      </c>
      <c r="E722" s="261">
        <v>0.04</v>
      </c>
      <c r="F722" s="118">
        <v>0.28000000000000003</v>
      </c>
      <c r="G722" s="118">
        <v>36169.64</v>
      </c>
      <c r="H722" s="118">
        <v>20295373.609999999</v>
      </c>
      <c r="I722" s="118">
        <v>49107.85</v>
      </c>
      <c r="J722" s="118">
        <v>124970.68</v>
      </c>
      <c r="K722" s="118">
        <v>3146819.77</v>
      </c>
      <c r="L722" s="118">
        <v>5395519.2000000002</v>
      </c>
      <c r="M722" s="118">
        <v>0.35</v>
      </c>
      <c r="N722" s="118">
        <v>0.24</v>
      </c>
      <c r="O722" s="118">
        <v>54528782.252373286</v>
      </c>
    </row>
    <row r="723" spans="2:15" ht="14" customHeight="1" x14ac:dyDescent="0.2">
      <c r="B723" s="171"/>
      <c r="C723" s="118">
        <v>599</v>
      </c>
      <c r="D723" s="261">
        <v>20182.599999999999</v>
      </c>
      <c r="E723" s="261">
        <v>0.03</v>
      </c>
      <c r="F723" s="118">
        <v>0.26</v>
      </c>
      <c r="G723" s="118">
        <v>94207.18</v>
      </c>
      <c r="H723" s="118">
        <v>20557620.57</v>
      </c>
      <c r="I723" s="118">
        <v>37947.07</v>
      </c>
      <c r="J723" s="118">
        <v>111956.33</v>
      </c>
      <c r="K723" s="118">
        <v>1390195.73</v>
      </c>
      <c r="L723" s="118">
        <v>5395519.2000000002</v>
      </c>
      <c r="M723" s="118">
        <v>0.46</v>
      </c>
      <c r="N723" s="118">
        <v>0.27</v>
      </c>
      <c r="O723" s="118">
        <v>191504373.63759303</v>
      </c>
    </row>
    <row r="724" spans="2:15" ht="14" customHeight="1" x14ac:dyDescent="0.2">
      <c r="B724" s="171"/>
      <c r="C724" s="118">
        <v>600</v>
      </c>
      <c r="D724" s="261">
        <v>35162.199999999997</v>
      </c>
      <c r="E724" s="261">
        <v>0.03</v>
      </c>
      <c r="F724" s="118">
        <v>0.14000000000000001</v>
      </c>
      <c r="G724" s="118">
        <v>75056.58</v>
      </c>
      <c r="H724" s="118">
        <v>15492646.33</v>
      </c>
      <c r="I724" s="118">
        <v>59533.18</v>
      </c>
      <c r="J724" s="118">
        <v>104259.58</v>
      </c>
      <c r="K724" s="118">
        <v>2395467.08</v>
      </c>
      <c r="L724" s="118">
        <v>5395519.2000000002</v>
      </c>
      <c r="M724" s="118">
        <v>0.31</v>
      </c>
      <c r="N724" s="118">
        <v>0.25</v>
      </c>
      <c r="O724" s="118">
        <v>215669818.94636211</v>
      </c>
    </row>
    <row r="725" spans="2:15" ht="14" customHeight="1" x14ac:dyDescent="0.2">
      <c r="B725" s="171"/>
      <c r="C725" s="118">
        <v>601</v>
      </c>
      <c r="D725" s="261">
        <v>43303.85</v>
      </c>
      <c r="E725" s="261">
        <v>0.03</v>
      </c>
      <c r="F725" s="118">
        <v>0.15</v>
      </c>
      <c r="G725" s="118">
        <v>91951.56</v>
      </c>
      <c r="H725" s="118">
        <v>21052885.859999999</v>
      </c>
      <c r="I725" s="118">
        <v>54028.52</v>
      </c>
      <c r="J725" s="118">
        <v>78366.45</v>
      </c>
      <c r="K725" s="118">
        <v>2655486.81</v>
      </c>
      <c r="L725" s="118">
        <v>5395519.2000000002</v>
      </c>
      <c r="M725" s="118">
        <v>0.4</v>
      </c>
      <c r="N725" s="118">
        <v>0.28999999999999998</v>
      </c>
      <c r="O725" s="118">
        <v>228465674.62666094</v>
      </c>
    </row>
    <row r="726" spans="2:15" ht="14" customHeight="1" x14ac:dyDescent="0.2">
      <c r="B726" s="171"/>
      <c r="C726" s="118">
        <v>602</v>
      </c>
      <c r="D726" s="261">
        <v>13769.6</v>
      </c>
      <c r="E726" s="261">
        <v>0.03</v>
      </c>
      <c r="F726" s="118">
        <v>0.21</v>
      </c>
      <c r="G726" s="118">
        <v>64252.68</v>
      </c>
      <c r="H726" s="118">
        <v>16706528.560000001</v>
      </c>
      <c r="I726" s="118">
        <v>56869.64</v>
      </c>
      <c r="J726" s="118">
        <v>106029.62</v>
      </c>
      <c r="K726" s="118">
        <v>2413916.89</v>
      </c>
      <c r="L726" s="118">
        <v>5395519.2000000002</v>
      </c>
      <c r="M726" s="118">
        <v>0.39</v>
      </c>
      <c r="N726" s="118">
        <v>0.28000000000000003</v>
      </c>
      <c r="O726" s="118">
        <v>65413210.49292779</v>
      </c>
    </row>
    <row r="727" spans="2:15" ht="14" customHeight="1" x14ac:dyDescent="0.2">
      <c r="B727" s="171"/>
      <c r="C727" s="118">
        <v>603</v>
      </c>
      <c r="D727" s="261">
        <v>32238.65</v>
      </c>
      <c r="E727" s="261">
        <v>0.02</v>
      </c>
      <c r="F727" s="118">
        <v>0.25</v>
      </c>
      <c r="G727" s="118">
        <v>78798.44</v>
      </c>
      <c r="H727" s="118">
        <v>17592068.68</v>
      </c>
      <c r="I727" s="118">
        <v>52477.47</v>
      </c>
      <c r="J727" s="118">
        <v>116054.77</v>
      </c>
      <c r="K727" s="118">
        <v>3573404.48</v>
      </c>
      <c r="L727" s="118">
        <v>5395519.2000000002</v>
      </c>
      <c r="M727" s="118">
        <v>0.47</v>
      </c>
      <c r="N727" s="118">
        <v>0.36</v>
      </c>
      <c r="O727" s="118">
        <v>120859681.19243954</v>
      </c>
    </row>
    <row r="728" spans="2:15" ht="14" customHeight="1" x14ac:dyDescent="0.2">
      <c r="B728" s="171"/>
      <c r="C728" s="118">
        <v>604</v>
      </c>
      <c r="D728" s="261">
        <v>34332.230000000003</v>
      </c>
      <c r="E728" s="261">
        <v>0.02</v>
      </c>
      <c r="F728" s="118">
        <v>0.19</v>
      </c>
      <c r="G728" s="118">
        <v>53201.96</v>
      </c>
      <c r="H728" s="118">
        <v>18880361.469999999</v>
      </c>
      <c r="I728" s="118">
        <v>39672.46</v>
      </c>
      <c r="J728" s="118">
        <v>130022.18</v>
      </c>
      <c r="K728" s="118">
        <v>2526541.23</v>
      </c>
      <c r="L728" s="118">
        <v>5395519.2000000002</v>
      </c>
      <c r="M728" s="118">
        <v>0.41</v>
      </c>
      <c r="N728" s="118">
        <v>0.26</v>
      </c>
      <c r="O728" s="118">
        <v>139890633.02587387</v>
      </c>
    </row>
    <row r="729" spans="2:15" ht="14" customHeight="1" x14ac:dyDescent="0.2">
      <c r="B729" s="171"/>
      <c r="C729" s="118">
        <v>605</v>
      </c>
      <c r="D729" s="261">
        <v>23017.32</v>
      </c>
      <c r="E729" s="261">
        <v>0.03</v>
      </c>
      <c r="F729" s="118">
        <v>0.19</v>
      </c>
      <c r="G729" s="118">
        <v>81058.600000000006</v>
      </c>
      <c r="H729" s="118">
        <v>16575624.85</v>
      </c>
      <c r="I729" s="118">
        <v>51032.77</v>
      </c>
      <c r="J729" s="118">
        <v>91679.28</v>
      </c>
      <c r="K729" s="118">
        <v>3088511.05</v>
      </c>
      <c r="L729" s="118">
        <v>5395519.2000000002</v>
      </c>
      <c r="M729" s="118">
        <v>0.46</v>
      </c>
      <c r="N729" s="118">
        <v>0.3</v>
      </c>
      <c r="O729" s="118">
        <v>106589414.17646484</v>
      </c>
    </row>
    <row r="730" spans="2:15" ht="14" customHeight="1" x14ac:dyDescent="0.2">
      <c r="B730" s="171"/>
      <c r="C730" s="118">
        <v>606</v>
      </c>
      <c r="D730" s="261">
        <v>46372.78</v>
      </c>
      <c r="E730" s="261">
        <v>0.02</v>
      </c>
      <c r="F730" s="118">
        <v>0.2</v>
      </c>
      <c r="G730" s="118">
        <v>70553.259999999995</v>
      </c>
      <c r="H730" s="118">
        <v>21115957.710000001</v>
      </c>
      <c r="I730" s="118">
        <v>63025.11</v>
      </c>
      <c r="J730" s="118">
        <v>77992.09</v>
      </c>
      <c r="K730" s="118">
        <v>1940593.78</v>
      </c>
      <c r="L730" s="118">
        <v>5395519.2000000002</v>
      </c>
      <c r="M730" s="118">
        <v>0.47</v>
      </c>
      <c r="N730" s="118">
        <v>0.25</v>
      </c>
      <c r="O730" s="118">
        <v>269507383.0004195</v>
      </c>
    </row>
    <row r="731" spans="2:15" ht="14" customHeight="1" x14ac:dyDescent="0.2">
      <c r="B731" s="171"/>
      <c r="C731" s="118">
        <v>607</v>
      </c>
      <c r="D731" s="261">
        <v>21691.77</v>
      </c>
      <c r="E731" s="261">
        <v>0.02</v>
      </c>
      <c r="F731" s="118">
        <v>0.17</v>
      </c>
      <c r="G731" s="118">
        <v>51199.1</v>
      </c>
      <c r="H731" s="118">
        <v>18751498.699999999</v>
      </c>
      <c r="I731" s="118">
        <v>57217.93</v>
      </c>
      <c r="J731" s="118">
        <v>79043.33</v>
      </c>
      <c r="K731" s="118">
        <v>2552500.75</v>
      </c>
      <c r="L731" s="118">
        <v>5395519.2000000002</v>
      </c>
      <c r="M731" s="118">
        <v>0.45</v>
      </c>
      <c r="N731" s="118">
        <v>0.28000000000000003</v>
      </c>
      <c r="O731" s="118">
        <v>50090712.656087324</v>
      </c>
    </row>
    <row r="732" spans="2:15" ht="14" customHeight="1" x14ac:dyDescent="0.2">
      <c r="B732" s="171"/>
      <c r="C732" s="118">
        <v>608</v>
      </c>
      <c r="D732" s="261">
        <v>26475.759999999998</v>
      </c>
      <c r="E732" s="261">
        <v>0.03</v>
      </c>
      <c r="F732" s="118">
        <v>0.19</v>
      </c>
      <c r="G732" s="118">
        <v>79302.25</v>
      </c>
      <c r="H732" s="118">
        <v>24381368.859999999</v>
      </c>
      <c r="I732" s="118">
        <v>60547.51</v>
      </c>
      <c r="J732" s="118">
        <v>106104.77</v>
      </c>
      <c r="K732" s="118">
        <v>1453951.47</v>
      </c>
      <c r="L732" s="118">
        <v>5395519.2000000002</v>
      </c>
      <c r="M732" s="118">
        <v>0.42</v>
      </c>
      <c r="N732" s="118">
        <v>0.25</v>
      </c>
      <c r="O732" s="118">
        <v>185629462.50788248</v>
      </c>
    </row>
    <row r="733" spans="2:15" ht="14" customHeight="1" x14ac:dyDescent="0.2">
      <c r="B733" s="171"/>
      <c r="C733" s="118">
        <v>609</v>
      </c>
      <c r="D733" s="261">
        <v>19380.73</v>
      </c>
      <c r="E733" s="261">
        <v>0.03</v>
      </c>
      <c r="F733" s="118">
        <v>0.22</v>
      </c>
      <c r="G733" s="118">
        <v>74514.789999999994</v>
      </c>
      <c r="H733" s="118">
        <v>22711816.879999999</v>
      </c>
      <c r="I733" s="118">
        <v>27177.01</v>
      </c>
      <c r="J733" s="118">
        <v>103899.49</v>
      </c>
      <c r="K733" s="118">
        <v>3314999.76</v>
      </c>
      <c r="L733" s="118">
        <v>5395519.2000000002</v>
      </c>
      <c r="M733" s="118">
        <v>0.35</v>
      </c>
      <c r="N733" s="118">
        <v>0.33</v>
      </c>
      <c r="O733" s="118">
        <v>87047891.717858613</v>
      </c>
    </row>
    <row r="734" spans="2:15" ht="14" customHeight="1" x14ac:dyDescent="0.2">
      <c r="B734" s="171"/>
      <c r="C734" s="118">
        <v>610</v>
      </c>
      <c r="D734" s="261">
        <v>14358.85</v>
      </c>
      <c r="E734" s="261">
        <v>0.02</v>
      </c>
      <c r="F734" s="118">
        <v>0.2</v>
      </c>
      <c r="G734" s="118">
        <v>78765.289999999994</v>
      </c>
      <c r="H734" s="118">
        <v>22160799.620000001</v>
      </c>
      <c r="I734" s="118">
        <v>62925.47</v>
      </c>
      <c r="J734" s="118">
        <v>74487.100000000006</v>
      </c>
      <c r="K734" s="118">
        <v>2393306.9500000002</v>
      </c>
      <c r="L734" s="118">
        <v>5395519.2000000002</v>
      </c>
      <c r="M734" s="118">
        <v>0.4</v>
      </c>
      <c r="N734" s="118">
        <v>0.26</v>
      </c>
      <c r="O734" s="118">
        <v>82071085.811556235</v>
      </c>
    </row>
    <row r="735" spans="2:15" ht="14" customHeight="1" x14ac:dyDescent="0.2">
      <c r="B735" s="171"/>
      <c r="C735" s="118">
        <v>611</v>
      </c>
      <c r="D735" s="261">
        <v>25233.200000000001</v>
      </c>
      <c r="E735" s="261">
        <v>0.04</v>
      </c>
      <c r="F735" s="118">
        <v>0.15</v>
      </c>
      <c r="G735" s="118">
        <v>66650.52</v>
      </c>
      <c r="H735" s="118">
        <v>13834235.16</v>
      </c>
      <c r="I735" s="118">
        <v>59474.07</v>
      </c>
      <c r="J735" s="118">
        <v>76702.490000000005</v>
      </c>
      <c r="K735" s="118">
        <v>1756864.93</v>
      </c>
      <c r="L735" s="118">
        <v>5395519.2000000002</v>
      </c>
      <c r="M735" s="118">
        <v>0.33</v>
      </c>
      <c r="N735" s="118">
        <v>0.28999999999999998</v>
      </c>
      <c r="O735" s="118">
        <v>112691024.46249649</v>
      </c>
    </row>
    <row r="736" spans="2:15" ht="14" customHeight="1" x14ac:dyDescent="0.2">
      <c r="B736" s="171"/>
      <c r="C736" s="118">
        <v>612</v>
      </c>
      <c r="D736" s="261">
        <v>29421.31</v>
      </c>
      <c r="E736" s="261">
        <v>0.03</v>
      </c>
      <c r="F736" s="118">
        <v>0.2</v>
      </c>
      <c r="G736" s="118">
        <v>72644.59</v>
      </c>
      <c r="H736" s="118">
        <v>25774779.98</v>
      </c>
      <c r="I736" s="118">
        <v>50201.32</v>
      </c>
      <c r="J736" s="118">
        <v>121235.53</v>
      </c>
      <c r="K736" s="118">
        <v>2533747.9</v>
      </c>
      <c r="L736" s="118">
        <v>5395519.2000000002</v>
      </c>
      <c r="M736" s="118">
        <v>0.45</v>
      </c>
      <c r="N736" s="118">
        <v>0.39</v>
      </c>
      <c r="O736" s="118">
        <v>61351587.069688521</v>
      </c>
    </row>
    <row r="737" spans="2:15" ht="14" customHeight="1" x14ac:dyDescent="0.2">
      <c r="B737" s="171"/>
      <c r="C737" s="118">
        <v>613</v>
      </c>
      <c r="D737" s="261">
        <v>13698.19</v>
      </c>
      <c r="E737" s="261">
        <v>0.05</v>
      </c>
      <c r="F737" s="118">
        <v>0.21</v>
      </c>
      <c r="G737" s="118">
        <v>70937.279999999999</v>
      </c>
      <c r="H737" s="118">
        <v>17569197.73</v>
      </c>
      <c r="I737" s="118">
        <v>55337.599999999999</v>
      </c>
      <c r="J737" s="118">
        <v>106710.29</v>
      </c>
      <c r="K737" s="118">
        <v>1709913.55</v>
      </c>
      <c r="L737" s="118">
        <v>5395519.2000000002</v>
      </c>
      <c r="M737" s="118">
        <v>0.48</v>
      </c>
      <c r="N737" s="118">
        <v>0.31</v>
      </c>
      <c r="O737" s="118">
        <v>57026872.187470578</v>
      </c>
    </row>
    <row r="738" spans="2:15" ht="14" customHeight="1" x14ac:dyDescent="0.2">
      <c r="B738" s="171"/>
      <c r="C738" s="118">
        <v>614</v>
      </c>
      <c r="D738" s="261">
        <v>48596.94</v>
      </c>
      <c r="E738" s="261">
        <v>0.04</v>
      </c>
      <c r="F738" s="118">
        <v>0.16</v>
      </c>
      <c r="G738" s="118">
        <v>72609.63</v>
      </c>
      <c r="H738" s="118">
        <v>20817464.059999999</v>
      </c>
      <c r="I738" s="118">
        <v>73484.39</v>
      </c>
      <c r="J738" s="118">
        <v>114047.08</v>
      </c>
      <c r="K738" s="118">
        <v>1866231.34</v>
      </c>
      <c r="L738" s="118">
        <v>5395519.2000000002</v>
      </c>
      <c r="M738" s="118">
        <v>0.59</v>
      </c>
      <c r="N738" s="118">
        <v>0.3</v>
      </c>
      <c r="O738" s="118">
        <v>142161433.07291022</v>
      </c>
    </row>
    <row r="739" spans="2:15" ht="14" customHeight="1" x14ac:dyDescent="0.2">
      <c r="B739" s="171"/>
      <c r="C739" s="118">
        <v>615</v>
      </c>
      <c r="D739" s="261">
        <v>32050.59</v>
      </c>
      <c r="E739" s="261">
        <v>0.03</v>
      </c>
      <c r="F739" s="118">
        <v>0.25</v>
      </c>
      <c r="G739" s="118">
        <v>52496.45</v>
      </c>
      <c r="H739" s="118">
        <v>22651448.609999999</v>
      </c>
      <c r="I739" s="118">
        <v>55570.84</v>
      </c>
      <c r="J739" s="118">
        <v>85526.31</v>
      </c>
      <c r="K739" s="118">
        <v>2558418.09</v>
      </c>
      <c r="L739" s="118">
        <v>5395519.2000000002</v>
      </c>
      <c r="M739" s="118">
        <v>0.5</v>
      </c>
      <c r="N739" s="118">
        <v>0.26</v>
      </c>
      <c r="O739" s="118">
        <v>154846185.6332446</v>
      </c>
    </row>
    <row r="740" spans="2:15" ht="14" customHeight="1" x14ac:dyDescent="0.2">
      <c r="B740" s="171"/>
      <c r="C740" s="118">
        <v>616</v>
      </c>
      <c r="D740" s="261">
        <v>46468.49</v>
      </c>
      <c r="E740" s="261">
        <v>0.03</v>
      </c>
      <c r="F740" s="118">
        <v>0.18</v>
      </c>
      <c r="G740" s="118">
        <v>95350.95</v>
      </c>
      <c r="H740" s="118">
        <v>20589814.149999999</v>
      </c>
      <c r="I740" s="118">
        <v>67085.570000000007</v>
      </c>
      <c r="J740" s="118">
        <v>73078.880000000005</v>
      </c>
      <c r="K740" s="118">
        <v>1600004.14</v>
      </c>
      <c r="L740" s="118">
        <v>5395519.2000000002</v>
      </c>
      <c r="M740" s="118">
        <v>0.38</v>
      </c>
      <c r="N740" s="118">
        <v>0.3</v>
      </c>
      <c r="O740" s="118">
        <v>303717489.73566604</v>
      </c>
    </row>
    <row r="741" spans="2:15" ht="14" customHeight="1" x14ac:dyDescent="0.2">
      <c r="B741" s="171"/>
      <c r="C741" s="118">
        <v>617</v>
      </c>
      <c r="D741" s="261">
        <v>35629.71</v>
      </c>
      <c r="E741" s="261">
        <v>0.03</v>
      </c>
      <c r="F741" s="118">
        <v>0.12</v>
      </c>
      <c r="G741" s="118">
        <v>93212.07</v>
      </c>
      <c r="H741" s="118">
        <v>19834020.27</v>
      </c>
      <c r="I741" s="118">
        <v>40221.050000000003</v>
      </c>
      <c r="J741" s="118">
        <v>124513.45</v>
      </c>
      <c r="K741" s="118">
        <v>2391285.39</v>
      </c>
      <c r="L741" s="118">
        <v>5395519.2000000002</v>
      </c>
      <c r="M741" s="118">
        <v>0.45</v>
      </c>
      <c r="N741" s="118">
        <v>0.25</v>
      </c>
      <c r="O741" s="118">
        <v>178502333.73291221</v>
      </c>
    </row>
    <row r="742" spans="2:15" ht="14" customHeight="1" x14ac:dyDescent="0.2">
      <c r="B742" s="171"/>
      <c r="C742" s="118">
        <v>618</v>
      </c>
      <c r="D742" s="261">
        <v>30680.94</v>
      </c>
      <c r="E742" s="261">
        <v>0.04</v>
      </c>
      <c r="F742" s="118">
        <v>0.21</v>
      </c>
      <c r="G742" s="118">
        <v>39495.4</v>
      </c>
      <c r="H742" s="118">
        <v>24219731.109999999</v>
      </c>
      <c r="I742" s="118">
        <v>49854.93</v>
      </c>
      <c r="J742" s="118">
        <v>107518.95</v>
      </c>
      <c r="K742" s="118">
        <v>3060103.85</v>
      </c>
      <c r="L742" s="118">
        <v>5395519.2000000002</v>
      </c>
      <c r="M742" s="118">
        <v>0.33</v>
      </c>
      <c r="N742" s="118">
        <v>0.25</v>
      </c>
      <c r="O742" s="118">
        <v>142419303.01493788</v>
      </c>
    </row>
    <row r="743" spans="2:15" ht="14" customHeight="1" x14ac:dyDescent="0.2">
      <c r="B743" s="171"/>
      <c r="C743" s="118">
        <v>619</v>
      </c>
      <c r="D743" s="261">
        <v>18996.62</v>
      </c>
      <c r="E743" s="261">
        <v>0.03</v>
      </c>
      <c r="F743" s="118">
        <v>0.22</v>
      </c>
      <c r="G743" s="118">
        <v>67026.720000000001</v>
      </c>
      <c r="H743" s="118">
        <v>23328017.329999998</v>
      </c>
      <c r="I743" s="118">
        <v>69924.91</v>
      </c>
      <c r="J743" s="118">
        <v>119915.06</v>
      </c>
      <c r="K743" s="118">
        <v>3345951.99</v>
      </c>
      <c r="L743" s="118">
        <v>5395519.2000000002</v>
      </c>
      <c r="M743" s="118">
        <v>0.39</v>
      </c>
      <c r="N743" s="118">
        <v>0.35</v>
      </c>
      <c r="O743" s="118">
        <v>55959683.132711805</v>
      </c>
    </row>
    <row r="744" spans="2:15" ht="14" customHeight="1" x14ac:dyDescent="0.2">
      <c r="B744" s="171"/>
      <c r="C744" s="118">
        <v>620</v>
      </c>
      <c r="D744" s="261">
        <v>29215.93</v>
      </c>
      <c r="E744" s="261">
        <v>0.04</v>
      </c>
      <c r="F744" s="118">
        <v>0.16</v>
      </c>
      <c r="G744" s="118">
        <v>78585.179999999993</v>
      </c>
      <c r="H744" s="118">
        <v>21410164.350000001</v>
      </c>
      <c r="I744" s="118">
        <v>52732.56</v>
      </c>
      <c r="J744" s="118">
        <v>121315.35</v>
      </c>
      <c r="K744" s="118">
        <v>1890986.47</v>
      </c>
      <c r="L744" s="118">
        <v>5395519.2000000002</v>
      </c>
      <c r="M744" s="118">
        <v>0.55000000000000004</v>
      </c>
      <c r="N744" s="118">
        <v>0.28000000000000003</v>
      </c>
      <c r="O744" s="118">
        <v>110639095.13392262</v>
      </c>
    </row>
    <row r="745" spans="2:15" ht="14" customHeight="1" x14ac:dyDescent="0.2">
      <c r="B745" s="171"/>
      <c r="C745" s="118">
        <v>621</v>
      </c>
      <c r="D745" s="261">
        <v>16120.88</v>
      </c>
      <c r="E745" s="261">
        <v>0.03</v>
      </c>
      <c r="F745" s="118">
        <v>0.23</v>
      </c>
      <c r="G745" s="118">
        <v>69670.77</v>
      </c>
      <c r="H745" s="118">
        <v>18189625.390000001</v>
      </c>
      <c r="I745" s="118">
        <v>51526.42</v>
      </c>
      <c r="J745" s="118">
        <v>73698.509999999995</v>
      </c>
      <c r="K745" s="118">
        <v>1723325.14</v>
      </c>
      <c r="L745" s="118">
        <v>5395519.2000000002</v>
      </c>
      <c r="M745" s="118">
        <v>0.41</v>
      </c>
      <c r="N745" s="118">
        <v>0.24</v>
      </c>
      <c r="O745" s="118">
        <v>129095224.22969294</v>
      </c>
    </row>
    <row r="746" spans="2:15" ht="14" customHeight="1" x14ac:dyDescent="0.2">
      <c r="B746" s="171"/>
      <c r="C746" s="118">
        <v>622</v>
      </c>
      <c r="D746" s="261">
        <v>25117.84</v>
      </c>
      <c r="E746" s="261">
        <v>0.04</v>
      </c>
      <c r="F746" s="118">
        <v>0.17</v>
      </c>
      <c r="G746" s="118">
        <v>51247.42</v>
      </c>
      <c r="H746" s="118">
        <v>17331454.289999999</v>
      </c>
      <c r="I746" s="118">
        <v>54103.88</v>
      </c>
      <c r="J746" s="118">
        <v>74322.48</v>
      </c>
      <c r="K746" s="118">
        <v>3108574.78</v>
      </c>
      <c r="L746" s="118">
        <v>5395519.2000000002</v>
      </c>
      <c r="M746" s="118">
        <v>0.45</v>
      </c>
      <c r="N746" s="118">
        <v>0.28999999999999998</v>
      </c>
      <c r="O746" s="118">
        <v>71275137.870247588</v>
      </c>
    </row>
    <row r="747" spans="2:15" ht="14" customHeight="1" x14ac:dyDescent="0.2">
      <c r="B747" s="171"/>
      <c r="C747" s="118">
        <v>623</v>
      </c>
      <c r="D747" s="261">
        <v>17773.97</v>
      </c>
      <c r="E747" s="261">
        <v>0.04</v>
      </c>
      <c r="F747" s="118">
        <v>0.21</v>
      </c>
      <c r="G747" s="118">
        <v>79525.41</v>
      </c>
      <c r="H747" s="118">
        <v>23120312.949999999</v>
      </c>
      <c r="I747" s="118">
        <v>50321.99</v>
      </c>
      <c r="J747" s="118">
        <v>70063.12</v>
      </c>
      <c r="K747" s="118">
        <v>1531899.58</v>
      </c>
      <c r="L747" s="118">
        <v>5395519.2000000002</v>
      </c>
      <c r="M747" s="118">
        <v>0.51</v>
      </c>
      <c r="N747" s="118">
        <v>0.28999999999999998</v>
      </c>
      <c r="O747" s="118">
        <v>85572313.114500269</v>
      </c>
    </row>
    <row r="748" spans="2:15" ht="14" customHeight="1" x14ac:dyDescent="0.2">
      <c r="B748" s="171"/>
      <c r="C748" s="118">
        <v>624</v>
      </c>
      <c r="D748" s="261">
        <v>25319.41</v>
      </c>
      <c r="E748" s="261">
        <v>0.04</v>
      </c>
      <c r="F748" s="118">
        <v>0.22</v>
      </c>
      <c r="G748" s="118">
        <v>71334.179999999993</v>
      </c>
      <c r="H748" s="118">
        <v>14505432.109999999</v>
      </c>
      <c r="I748" s="118">
        <v>59114.69</v>
      </c>
      <c r="J748" s="118">
        <v>88281.15</v>
      </c>
      <c r="K748" s="118">
        <v>2101409.6</v>
      </c>
      <c r="L748" s="118">
        <v>5395519.2000000002</v>
      </c>
      <c r="M748" s="118">
        <v>0.35</v>
      </c>
      <c r="N748" s="118">
        <v>0.26</v>
      </c>
      <c r="O748" s="118">
        <v>223432916.30501497</v>
      </c>
    </row>
    <row r="749" spans="2:15" ht="14" customHeight="1" x14ac:dyDescent="0.2">
      <c r="B749" s="171"/>
      <c r="C749" s="118">
        <v>625</v>
      </c>
      <c r="D749" s="261">
        <v>14130.98</v>
      </c>
      <c r="E749" s="261">
        <v>0.03</v>
      </c>
      <c r="F749" s="118">
        <v>0.13</v>
      </c>
      <c r="G749" s="118">
        <v>78724.72</v>
      </c>
      <c r="H749" s="118">
        <v>23331907.93</v>
      </c>
      <c r="I749" s="118">
        <v>42571.1</v>
      </c>
      <c r="J749" s="118">
        <v>96200.52</v>
      </c>
      <c r="K749" s="118">
        <v>2044875.68</v>
      </c>
      <c r="L749" s="118">
        <v>5395519.2000000002</v>
      </c>
      <c r="M749" s="118">
        <v>0.48</v>
      </c>
      <c r="N749" s="118">
        <v>0.28000000000000003</v>
      </c>
      <c r="O749" s="118">
        <v>30399760.161209602</v>
      </c>
    </row>
    <row r="750" spans="2:15" ht="14" customHeight="1" x14ac:dyDescent="0.2">
      <c r="B750" s="171"/>
      <c r="C750" s="118">
        <v>626</v>
      </c>
      <c r="D750" s="261">
        <v>22332.82</v>
      </c>
      <c r="E750" s="261">
        <v>0.04</v>
      </c>
      <c r="F750" s="118">
        <v>0.21</v>
      </c>
      <c r="G750" s="118">
        <v>66897.13</v>
      </c>
      <c r="H750" s="118">
        <v>26865160.399999999</v>
      </c>
      <c r="I750" s="118">
        <v>40450.19</v>
      </c>
      <c r="J750" s="118">
        <v>148885.93</v>
      </c>
      <c r="K750" s="118">
        <v>3008252.28</v>
      </c>
      <c r="L750" s="118">
        <v>5395519.2000000002</v>
      </c>
      <c r="M750" s="118">
        <v>0.31</v>
      </c>
      <c r="N750" s="118">
        <v>0.32</v>
      </c>
      <c r="O750" s="118">
        <v>106381449.23281659</v>
      </c>
    </row>
    <row r="751" spans="2:15" ht="14" customHeight="1" x14ac:dyDescent="0.2">
      <c r="B751" s="171"/>
      <c r="C751" s="118">
        <v>627</v>
      </c>
      <c r="D751" s="261">
        <v>22701.16</v>
      </c>
      <c r="E751" s="261">
        <v>0.03</v>
      </c>
      <c r="F751" s="118">
        <v>0.15</v>
      </c>
      <c r="G751" s="118">
        <v>71580.11</v>
      </c>
      <c r="H751" s="118">
        <v>22037736.199999999</v>
      </c>
      <c r="I751" s="118">
        <v>65431.55</v>
      </c>
      <c r="J751" s="118">
        <v>122389.93</v>
      </c>
      <c r="K751" s="118">
        <v>3097091.55</v>
      </c>
      <c r="L751" s="118">
        <v>5395519.2000000002</v>
      </c>
      <c r="M751" s="118">
        <v>0.47</v>
      </c>
      <c r="N751" s="118">
        <v>0.22</v>
      </c>
      <c r="O751" s="118">
        <v>120322266.69820154</v>
      </c>
    </row>
    <row r="752" spans="2:15" ht="14" customHeight="1" x14ac:dyDescent="0.2">
      <c r="B752" s="171"/>
      <c r="C752" s="118">
        <v>628</v>
      </c>
      <c r="D752" s="261">
        <v>15671.9</v>
      </c>
      <c r="E752" s="261">
        <v>0.04</v>
      </c>
      <c r="F752" s="118">
        <v>0.18</v>
      </c>
      <c r="G752" s="118">
        <v>60940.93</v>
      </c>
      <c r="H752" s="118">
        <v>19504525.190000001</v>
      </c>
      <c r="I752" s="118">
        <v>32600.22</v>
      </c>
      <c r="J752" s="118">
        <v>96433.12</v>
      </c>
      <c r="K752" s="118">
        <v>2564998.12</v>
      </c>
      <c r="L752" s="118">
        <v>5395519.2000000002</v>
      </c>
      <c r="M752" s="118">
        <v>0.45</v>
      </c>
      <c r="N752" s="118">
        <v>0.25</v>
      </c>
      <c r="O752" s="118">
        <v>71700245.7114259</v>
      </c>
    </row>
    <row r="753" spans="2:15" ht="14" customHeight="1" x14ac:dyDescent="0.2">
      <c r="B753" s="171"/>
      <c r="C753" s="118">
        <v>629</v>
      </c>
      <c r="D753" s="261">
        <v>29812.73</v>
      </c>
      <c r="E753" s="261">
        <v>0.04</v>
      </c>
      <c r="F753" s="118">
        <v>0.15</v>
      </c>
      <c r="G753" s="118">
        <v>75646.429999999993</v>
      </c>
      <c r="H753" s="118">
        <v>22831518.489999998</v>
      </c>
      <c r="I753" s="118">
        <v>33713.75</v>
      </c>
      <c r="J753" s="118">
        <v>93577.83</v>
      </c>
      <c r="K753" s="118">
        <v>3163621.15</v>
      </c>
      <c r="L753" s="118">
        <v>5395519.2000000002</v>
      </c>
      <c r="M753" s="118">
        <v>0.4</v>
      </c>
      <c r="N753" s="118">
        <v>0.27</v>
      </c>
      <c r="O753" s="118">
        <v>150769978.28283253</v>
      </c>
    </row>
    <row r="754" spans="2:15" ht="14" customHeight="1" x14ac:dyDescent="0.2">
      <c r="B754" s="171"/>
      <c r="C754" s="118">
        <v>630</v>
      </c>
      <c r="D754" s="261">
        <v>31192.37</v>
      </c>
      <c r="E754" s="261">
        <v>0.03</v>
      </c>
      <c r="F754" s="118">
        <v>0.21</v>
      </c>
      <c r="G754" s="118">
        <v>37049.21</v>
      </c>
      <c r="H754" s="118">
        <v>19783765.43</v>
      </c>
      <c r="I754" s="118">
        <v>31959</v>
      </c>
      <c r="J754" s="118">
        <v>81790.47</v>
      </c>
      <c r="K754" s="118">
        <v>3544227.71</v>
      </c>
      <c r="L754" s="118">
        <v>5395519.2000000002</v>
      </c>
      <c r="M754" s="118">
        <v>0.39</v>
      </c>
      <c r="N754" s="118">
        <v>0.27</v>
      </c>
      <c r="O754" s="118">
        <v>95592843.224493399</v>
      </c>
    </row>
    <row r="755" spans="2:15" ht="14" customHeight="1" x14ac:dyDescent="0.2">
      <c r="B755" s="171"/>
      <c r="C755" s="118">
        <v>631</v>
      </c>
      <c r="D755" s="261">
        <v>24882.73</v>
      </c>
      <c r="E755" s="261">
        <v>0.03</v>
      </c>
      <c r="F755" s="118">
        <v>0.21</v>
      </c>
      <c r="G755" s="118">
        <v>72065.19</v>
      </c>
      <c r="H755" s="118">
        <v>19715998.02</v>
      </c>
      <c r="I755" s="118">
        <v>60935.07</v>
      </c>
      <c r="J755" s="118">
        <v>104595.71</v>
      </c>
      <c r="K755" s="118">
        <v>2889875.77</v>
      </c>
      <c r="L755" s="118">
        <v>5395519.2000000002</v>
      </c>
      <c r="M755" s="118">
        <v>0.56999999999999995</v>
      </c>
      <c r="N755" s="118">
        <v>0.34</v>
      </c>
      <c r="O755" s="118">
        <v>60433271.654826663</v>
      </c>
    </row>
    <row r="756" spans="2:15" ht="14" customHeight="1" x14ac:dyDescent="0.2">
      <c r="B756" s="171"/>
      <c r="C756" s="118">
        <v>632</v>
      </c>
      <c r="D756" s="261">
        <v>39355.24</v>
      </c>
      <c r="E756" s="261">
        <v>0.04</v>
      </c>
      <c r="F756" s="118">
        <v>0.21</v>
      </c>
      <c r="G756" s="118">
        <v>29895.8</v>
      </c>
      <c r="H756" s="118">
        <v>25095764.989999998</v>
      </c>
      <c r="I756" s="118">
        <v>67308.61</v>
      </c>
      <c r="J756" s="118">
        <v>98033.99</v>
      </c>
      <c r="K756" s="118">
        <v>3188112.26</v>
      </c>
      <c r="L756" s="118">
        <v>5395519.2000000002</v>
      </c>
      <c r="M756" s="118">
        <v>0.53</v>
      </c>
      <c r="N756" s="118">
        <v>0.3</v>
      </c>
      <c r="O756" s="118">
        <v>54569863.316654623</v>
      </c>
    </row>
    <row r="757" spans="2:15" ht="14" customHeight="1" x14ac:dyDescent="0.2">
      <c r="B757" s="171"/>
      <c r="C757" s="118">
        <v>633</v>
      </c>
      <c r="D757" s="261">
        <v>25668.27</v>
      </c>
      <c r="E757" s="261">
        <v>0.03</v>
      </c>
      <c r="F757" s="118">
        <v>0.2</v>
      </c>
      <c r="G757" s="118">
        <v>65121.1</v>
      </c>
      <c r="H757" s="118">
        <v>24701125.949999999</v>
      </c>
      <c r="I757" s="118">
        <v>46490.02</v>
      </c>
      <c r="J757" s="118">
        <v>110296.81</v>
      </c>
      <c r="K757" s="118">
        <v>2464911.9300000002</v>
      </c>
      <c r="L757" s="118">
        <v>5395519.2000000002</v>
      </c>
      <c r="M757" s="118">
        <v>0.55000000000000004</v>
      </c>
      <c r="N757" s="118">
        <v>0.25</v>
      </c>
      <c r="O757" s="118">
        <v>110367092.97484644</v>
      </c>
    </row>
    <row r="758" spans="2:15" ht="14" customHeight="1" x14ac:dyDescent="0.2">
      <c r="B758" s="171"/>
      <c r="C758" s="118">
        <v>634</v>
      </c>
      <c r="D758" s="261">
        <v>12039.61</v>
      </c>
      <c r="E758" s="261">
        <v>0.03</v>
      </c>
      <c r="F758" s="118">
        <v>0.11</v>
      </c>
      <c r="G758" s="118">
        <v>79993.5</v>
      </c>
      <c r="H758" s="118">
        <v>13730467.289999999</v>
      </c>
      <c r="I758" s="118">
        <v>36603.480000000003</v>
      </c>
      <c r="J758" s="118">
        <v>144507.46</v>
      </c>
      <c r="K758" s="118">
        <v>2794597.51</v>
      </c>
      <c r="L758" s="118">
        <v>5395519.2000000002</v>
      </c>
      <c r="M758" s="118">
        <v>0.47</v>
      </c>
      <c r="N758" s="118">
        <v>0.25</v>
      </c>
      <c r="O758" s="118">
        <v>34385616.330192342</v>
      </c>
    </row>
    <row r="759" spans="2:15" ht="14" customHeight="1" x14ac:dyDescent="0.2">
      <c r="B759" s="171"/>
      <c r="C759" s="118">
        <v>635</v>
      </c>
      <c r="D759" s="261">
        <v>26338.21</v>
      </c>
      <c r="E759" s="261">
        <v>0.03</v>
      </c>
      <c r="F759" s="118">
        <v>0.16</v>
      </c>
      <c r="G759" s="118">
        <v>75559.47</v>
      </c>
      <c r="H759" s="118">
        <v>11821291.609999999</v>
      </c>
      <c r="I759" s="118">
        <v>44075.05</v>
      </c>
      <c r="J759" s="118">
        <v>122941.82</v>
      </c>
      <c r="K759" s="118">
        <v>2115322</v>
      </c>
      <c r="L759" s="118">
        <v>5395519.2000000002</v>
      </c>
      <c r="M759" s="118">
        <v>0.34</v>
      </c>
      <c r="N759" s="118">
        <v>0.28999999999999998</v>
      </c>
      <c r="O759" s="118">
        <v>133415310.22481136</v>
      </c>
    </row>
    <row r="760" spans="2:15" ht="14" customHeight="1" x14ac:dyDescent="0.2">
      <c r="B760" s="171"/>
      <c r="C760" s="118">
        <v>636</v>
      </c>
      <c r="D760" s="261">
        <v>24348.48</v>
      </c>
      <c r="E760" s="261">
        <v>0.03</v>
      </c>
      <c r="F760" s="118">
        <v>0.24</v>
      </c>
      <c r="G760" s="118">
        <v>82063.95</v>
      </c>
      <c r="H760" s="118">
        <v>20339018.239999998</v>
      </c>
      <c r="I760" s="118">
        <v>47086.1</v>
      </c>
      <c r="J760" s="118">
        <v>77482.39</v>
      </c>
      <c r="K760" s="118">
        <v>2747189.2</v>
      </c>
      <c r="L760" s="118">
        <v>5395519.2000000002</v>
      </c>
      <c r="M760" s="118">
        <v>0.37</v>
      </c>
      <c r="N760" s="118">
        <v>0.27</v>
      </c>
      <c r="O760" s="118">
        <v>219287415.29103446</v>
      </c>
    </row>
    <row r="761" spans="2:15" ht="14" customHeight="1" x14ac:dyDescent="0.2">
      <c r="B761" s="171"/>
      <c r="C761" s="118">
        <v>637</v>
      </c>
      <c r="D761" s="261">
        <v>13168.5</v>
      </c>
      <c r="E761" s="261">
        <v>0.03</v>
      </c>
      <c r="F761" s="118">
        <v>0.17</v>
      </c>
      <c r="G761" s="118">
        <v>72587.88</v>
      </c>
      <c r="H761" s="118">
        <v>14331625.4</v>
      </c>
      <c r="I761" s="118">
        <v>37750.019999999997</v>
      </c>
      <c r="J761" s="118">
        <v>77672.55</v>
      </c>
      <c r="K761" s="118">
        <v>2447019.44</v>
      </c>
      <c r="L761" s="118">
        <v>5395519.2000000002</v>
      </c>
      <c r="M761" s="118">
        <v>0.39</v>
      </c>
      <c r="N761" s="118">
        <v>0.37</v>
      </c>
      <c r="O761" s="118">
        <v>25596375.987473179</v>
      </c>
    </row>
    <row r="762" spans="2:15" ht="14" customHeight="1" x14ac:dyDescent="0.2">
      <c r="B762" s="171"/>
      <c r="C762" s="118">
        <v>638</v>
      </c>
      <c r="D762" s="261">
        <v>25974.79</v>
      </c>
      <c r="E762" s="261">
        <v>0.03</v>
      </c>
      <c r="F762" s="118">
        <v>0.17</v>
      </c>
      <c r="G762" s="118">
        <v>92179.520000000004</v>
      </c>
      <c r="H762" s="118">
        <v>27424219.800000001</v>
      </c>
      <c r="I762" s="118">
        <v>40223.83</v>
      </c>
      <c r="J762" s="118">
        <v>107626.11</v>
      </c>
      <c r="K762" s="118">
        <v>2028129.66</v>
      </c>
      <c r="L762" s="118">
        <v>5395519.2000000002</v>
      </c>
      <c r="M762" s="118">
        <v>0.59</v>
      </c>
      <c r="N762" s="118">
        <v>0.31</v>
      </c>
      <c r="O762" s="118">
        <v>73344426.620660305</v>
      </c>
    </row>
    <row r="763" spans="2:15" ht="14" customHeight="1" x14ac:dyDescent="0.2">
      <c r="B763" s="171"/>
      <c r="C763" s="118">
        <v>639</v>
      </c>
      <c r="D763" s="261">
        <v>37134.019999999997</v>
      </c>
      <c r="E763" s="261">
        <v>0.04</v>
      </c>
      <c r="F763" s="118">
        <v>0.27</v>
      </c>
      <c r="G763" s="118">
        <v>78757.600000000006</v>
      </c>
      <c r="H763" s="118">
        <v>21791424.210000001</v>
      </c>
      <c r="I763" s="118">
        <v>26532.82</v>
      </c>
      <c r="J763" s="118">
        <v>129268.39</v>
      </c>
      <c r="K763" s="118">
        <v>2297978.7999999998</v>
      </c>
      <c r="L763" s="118">
        <v>5395519.2000000002</v>
      </c>
      <c r="M763" s="118">
        <v>0.53</v>
      </c>
      <c r="N763" s="118">
        <v>0.3</v>
      </c>
      <c r="O763" s="118">
        <v>241252631.52828947</v>
      </c>
    </row>
    <row r="764" spans="2:15" ht="14" customHeight="1" x14ac:dyDescent="0.2">
      <c r="B764" s="171"/>
      <c r="C764" s="118">
        <v>640</v>
      </c>
      <c r="D764" s="261">
        <v>31139.5</v>
      </c>
      <c r="E764" s="261">
        <v>0.04</v>
      </c>
      <c r="F764" s="118">
        <v>0.19</v>
      </c>
      <c r="G764" s="118">
        <v>71126.34</v>
      </c>
      <c r="H764" s="118">
        <v>16602453.039999999</v>
      </c>
      <c r="I764" s="118">
        <v>38733.53</v>
      </c>
      <c r="J764" s="118">
        <v>75794.89</v>
      </c>
      <c r="K764" s="118">
        <v>2294943.71</v>
      </c>
      <c r="L764" s="118">
        <v>5395519.2000000002</v>
      </c>
      <c r="M764" s="118">
        <v>0.4</v>
      </c>
      <c r="N764" s="118">
        <v>0.35</v>
      </c>
      <c r="O764" s="118">
        <v>113108330.78829895</v>
      </c>
    </row>
    <row r="765" spans="2:15" ht="14" customHeight="1" x14ac:dyDescent="0.2">
      <c r="B765" s="171"/>
      <c r="C765" s="118">
        <v>641</v>
      </c>
      <c r="D765" s="261">
        <v>36365.14</v>
      </c>
      <c r="E765" s="261">
        <v>0.03</v>
      </c>
      <c r="F765" s="118">
        <v>0.18</v>
      </c>
      <c r="G765" s="118">
        <v>36578.78</v>
      </c>
      <c r="H765" s="118">
        <v>22455395.149999999</v>
      </c>
      <c r="I765" s="118">
        <v>41096.51</v>
      </c>
      <c r="J765" s="118">
        <v>105032.15</v>
      </c>
      <c r="K765" s="118">
        <v>3342159.29</v>
      </c>
      <c r="L765" s="118">
        <v>5395519.2000000002</v>
      </c>
      <c r="M765" s="118">
        <v>0.49</v>
      </c>
      <c r="N765" s="118">
        <v>0.3</v>
      </c>
      <c r="O765" s="118">
        <v>54761130.998729497</v>
      </c>
    </row>
    <row r="766" spans="2:15" ht="14" customHeight="1" x14ac:dyDescent="0.2">
      <c r="B766" s="171"/>
      <c r="C766" s="118">
        <v>642</v>
      </c>
      <c r="D766" s="261">
        <v>24271.22</v>
      </c>
      <c r="E766" s="261">
        <v>0.03</v>
      </c>
      <c r="F766" s="118">
        <v>0.17</v>
      </c>
      <c r="G766" s="118">
        <v>57983</v>
      </c>
      <c r="H766" s="118">
        <v>22724741.420000002</v>
      </c>
      <c r="I766" s="118">
        <v>55600.28</v>
      </c>
      <c r="J766" s="118">
        <v>99111.49</v>
      </c>
      <c r="K766" s="118">
        <v>3049584.58</v>
      </c>
      <c r="L766" s="118">
        <v>5395519.2000000002</v>
      </c>
      <c r="M766" s="118">
        <v>0.46</v>
      </c>
      <c r="N766" s="118">
        <v>0.28999999999999998</v>
      </c>
      <c r="O766" s="118">
        <v>64909989.591735251</v>
      </c>
    </row>
    <row r="767" spans="2:15" ht="14" customHeight="1" x14ac:dyDescent="0.2">
      <c r="B767" s="171"/>
      <c r="C767" s="118">
        <v>643</v>
      </c>
      <c r="D767" s="261">
        <v>28846.78</v>
      </c>
      <c r="E767" s="261">
        <v>0.04</v>
      </c>
      <c r="F767" s="118">
        <v>0.21</v>
      </c>
      <c r="G767" s="118">
        <v>91270.62</v>
      </c>
      <c r="H767" s="118">
        <v>15458855.98</v>
      </c>
      <c r="I767" s="118">
        <v>58910.83</v>
      </c>
      <c r="J767" s="118">
        <v>112658.25</v>
      </c>
      <c r="K767" s="118">
        <v>3011949.2</v>
      </c>
      <c r="L767" s="118">
        <v>5395519.2000000002</v>
      </c>
      <c r="M767" s="118">
        <v>0.38</v>
      </c>
      <c r="N767" s="118">
        <v>0.24</v>
      </c>
      <c r="O767" s="118">
        <v>347594246.24657667</v>
      </c>
    </row>
    <row r="768" spans="2:15" ht="14" customHeight="1" x14ac:dyDescent="0.2">
      <c r="B768" s="171"/>
      <c r="C768" s="118">
        <v>644</v>
      </c>
      <c r="D768" s="261">
        <v>24857.14</v>
      </c>
      <c r="E768" s="261">
        <v>0.03</v>
      </c>
      <c r="F768" s="118">
        <v>0.19</v>
      </c>
      <c r="G768" s="118">
        <v>73951.820000000007</v>
      </c>
      <c r="H768" s="118">
        <v>19186600.850000001</v>
      </c>
      <c r="I768" s="118">
        <v>65469.89</v>
      </c>
      <c r="J768" s="118">
        <v>100383.58</v>
      </c>
      <c r="K768" s="118">
        <v>3042202.56</v>
      </c>
      <c r="L768" s="118">
        <v>5395519.2000000002</v>
      </c>
      <c r="M768" s="118">
        <v>0.31</v>
      </c>
      <c r="N768" s="118">
        <v>0.2</v>
      </c>
      <c r="O768" s="118">
        <v>291849077.10985214</v>
      </c>
    </row>
    <row r="769" spans="2:15" ht="14" customHeight="1" x14ac:dyDescent="0.2">
      <c r="B769" s="171"/>
      <c r="C769" s="118">
        <v>645</v>
      </c>
      <c r="D769" s="261">
        <v>27828.400000000001</v>
      </c>
      <c r="E769" s="261">
        <v>0.04</v>
      </c>
      <c r="F769" s="118">
        <v>0.16</v>
      </c>
      <c r="G769" s="118">
        <v>77363.66</v>
      </c>
      <c r="H769" s="118">
        <v>13119623.810000001</v>
      </c>
      <c r="I769" s="118">
        <v>53970.41</v>
      </c>
      <c r="J769" s="118">
        <v>103754.98</v>
      </c>
      <c r="K769" s="118">
        <v>2834615.46</v>
      </c>
      <c r="L769" s="118">
        <v>5395519.2000000002</v>
      </c>
      <c r="M769" s="118">
        <v>0.52</v>
      </c>
      <c r="N769" s="118">
        <v>0.26</v>
      </c>
      <c r="O769" s="118">
        <v>137676415.77559105</v>
      </c>
    </row>
    <row r="770" spans="2:15" ht="14" customHeight="1" x14ac:dyDescent="0.2">
      <c r="B770" s="171"/>
      <c r="C770" s="118">
        <v>646</v>
      </c>
      <c r="D770" s="261">
        <v>21719.34</v>
      </c>
      <c r="E770" s="261">
        <v>0.03</v>
      </c>
      <c r="F770" s="118">
        <v>0.2</v>
      </c>
      <c r="G770" s="118">
        <v>65345.14</v>
      </c>
      <c r="H770" s="118">
        <v>18625519.640000001</v>
      </c>
      <c r="I770" s="118">
        <v>48075.199999999997</v>
      </c>
      <c r="J770" s="118">
        <v>129263.64</v>
      </c>
      <c r="K770" s="118">
        <v>2669769.77</v>
      </c>
      <c r="L770" s="118">
        <v>5395519.2000000002</v>
      </c>
      <c r="M770" s="118">
        <v>0.57999999999999996</v>
      </c>
      <c r="N770" s="118">
        <v>0.24</v>
      </c>
      <c r="O770" s="118">
        <v>95274030.201514274</v>
      </c>
    </row>
    <row r="771" spans="2:15" ht="14" customHeight="1" x14ac:dyDescent="0.2">
      <c r="B771" s="171"/>
      <c r="C771" s="118">
        <v>647</v>
      </c>
      <c r="D771" s="261">
        <v>30111.71</v>
      </c>
      <c r="E771" s="261">
        <v>0.04</v>
      </c>
      <c r="F771" s="118">
        <v>0.12</v>
      </c>
      <c r="G771" s="118">
        <v>64998.1</v>
      </c>
      <c r="H771" s="118">
        <v>18599158.859999999</v>
      </c>
      <c r="I771" s="118">
        <v>50406.71</v>
      </c>
      <c r="J771" s="118">
        <v>129327.65</v>
      </c>
      <c r="K771" s="118">
        <v>3319313.84</v>
      </c>
      <c r="L771" s="118">
        <v>5395519.2000000002</v>
      </c>
      <c r="M771" s="118">
        <v>0.41</v>
      </c>
      <c r="N771" s="118">
        <v>0.27</v>
      </c>
      <c r="O771" s="118">
        <v>98534582.411944121</v>
      </c>
    </row>
    <row r="772" spans="2:15" ht="14" customHeight="1" x14ac:dyDescent="0.2">
      <c r="B772" s="171"/>
      <c r="C772" s="118">
        <v>648</v>
      </c>
      <c r="D772" s="261">
        <v>47696.17</v>
      </c>
      <c r="E772" s="261">
        <v>0.05</v>
      </c>
      <c r="F772" s="118">
        <v>0.19</v>
      </c>
      <c r="G772" s="118">
        <v>52578.95</v>
      </c>
      <c r="H772" s="118">
        <v>21871135.739999998</v>
      </c>
      <c r="I772" s="118">
        <v>49618.3</v>
      </c>
      <c r="J772" s="118">
        <v>79837.490000000005</v>
      </c>
      <c r="K772" s="118">
        <v>2064313.32</v>
      </c>
      <c r="L772" s="118">
        <v>5395519.2000000002</v>
      </c>
      <c r="M772" s="118">
        <v>0.46</v>
      </c>
      <c r="N772" s="118">
        <v>0.22</v>
      </c>
      <c r="O772" s="118">
        <v>319327257.68408781</v>
      </c>
    </row>
    <row r="773" spans="2:15" ht="14" customHeight="1" x14ac:dyDescent="0.2">
      <c r="B773" s="171"/>
      <c r="C773" s="118">
        <v>649</v>
      </c>
      <c r="D773" s="261">
        <v>25129.01</v>
      </c>
      <c r="E773" s="261">
        <v>0.04</v>
      </c>
      <c r="F773" s="118">
        <v>0.27</v>
      </c>
      <c r="G773" s="118">
        <v>48719.71</v>
      </c>
      <c r="H773" s="118">
        <v>22465550.16</v>
      </c>
      <c r="I773" s="118">
        <v>53635.62</v>
      </c>
      <c r="J773" s="118">
        <v>126254.54</v>
      </c>
      <c r="K773" s="118">
        <v>2830225.81</v>
      </c>
      <c r="L773" s="118">
        <v>5395519.2000000002</v>
      </c>
      <c r="M773" s="118">
        <v>0.46</v>
      </c>
      <c r="N773" s="118">
        <v>0.25</v>
      </c>
      <c r="O773" s="118">
        <v>152222056.7683787</v>
      </c>
    </row>
    <row r="774" spans="2:15" ht="14" customHeight="1" x14ac:dyDescent="0.2">
      <c r="B774" s="171"/>
      <c r="C774" s="118">
        <v>650</v>
      </c>
      <c r="D774" s="261">
        <v>39016.959999999999</v>
      </c>
      <c r="E774" s="261">
        <v>0.03</v>
      </c>
      <c r="F774" s="118">
        <v>0.14000000000000001</v>
      </c>
      <c r="G774" s="118">
        <v>73760.33</v>
      </c>
      <c r="H774" s="118">
        <v>14663852.060000001</v>
      </c>
      <c r="I774" s="118">
        <v>47422.94</v>
      </c>
      <c r="J774" s="118">
        <v>97701.19</v>
      </c>
      <c r="K774" s="118">
        <v>2365252.27</v>
      </c>
      <c r="L774" s="118">
        <v>5395519.2000000002</v>
      </c>
      <c r="M774" s="118">
        <v>0.46</v>
      </c>
      <c r="N774" s="118">
        <v>0.22</v>
      </c>
      <c r="O774" s="118">
        <v>228403844.17825031</v>
      </c>
    </row>
    <row r="775" spans="2:15" ht="14" customHeight="1" x14ac:dyDescent="0.2">
      <c r="B775" s="171"/>
      <c r="C775" s="118">
        <v>651</v>
      </c>
      <c r="D775" s="261">
        <v>26534.91</v>
      </c>
      <c r="E775" s="261">
        <v>0.03</v>
      </c>
      <c r="F775" s="118">
        <v>0.21</v>
      </c>
      <c r="G775" s="118">
        <v>66648.47</v>
      </c>
      <c r="H775" s="118">
        <v>26091733.390000001</v>
      </c>
      <c r="I775" s="118">
        <v>51130.91</v>
      </c>
      <c r="J775" s="118">
        <v>76889.919999999998</v>
      </c>
      <c r="K775" s="118">
        <v>2247119.0299999998</v>
      </c>
      <c r="L775" s="118">
        <v>5395519.2000000002</v>
      </c>
      <c r="M775" s="118">
        <v>0.37</v>
      </c>
      <c r="N775" s="118">
        <v>0.25</v>
      </c>
      <c r="O775" s="118">
        <v>186000175.05388293</v>
      </c>
    </row>
    <row r="776" spans="2:15" ht="14" customHeight="1" x14ac:dyDescent="0.2">
      <c r="B776" s="171"/>
      <c r="C776" s="118">
        <v>652</v>
      </c>
      <c r="D776" s="261">
        <v>14795.62</v>
      </c>
      <c r="E776" s="261">
        <v>0.02</v>
      </c>
      <c r="F776" s="118">
        <v>0.16</v>
      </c>
      <c r="G776" s="118">
        <v>79252.88</v>
      </c>
      <c r="H776" s="118">
        <v>19938266.329999998</v>
      </c>
      <c r="I776" s="118">
        <v>50497.45</v>
      </c>
      <c r="J776" s="118">
        <v>143547.89000000001</v>
      </c>
      <c r="K776" s="118">
        <v>3153830.79</v>
      </c>
      <c r="L776" s="118">
        <v>5395519.2000000002</v>
      </c>
      <c r="M776" s="118">
        <v>0.42</v>
      </c>
      <c r="N776" s="118">
        <v>0.22</v>
      </c>
      <c r="O776" s="118">
        <v>89419692.031652078</v>
      </c>
    </row>
    <row r="777" spans="2:15" ht="14" customHeight="1" x14ac:dyDescent="0.2">
      <c r="B777" s="171"/>
      <c r="C777" s="118">
        <v>653</v>
      </c>
      <c r="D777" s="261">
        <v>30568.74</v>
      </c>
      <c r="E777" s="261">
        <v>0.03</v>
      </c>
      <c r="F777" s="118">
        <v>0.18</v>
      </c>
      <c r="G777" s="118">
        <v>79129.36</v>
      </c>
      <c r="H777" s="118">
        <v>16600469.35</v>
      </c>
      <c r="I777" s="118">
        <v>45906.15</v>
      </c>
      <c r="J777" s="118">
        <v>99214.07</v>
      </c>
      <c r="K777" s="118">
        <v>2076789.83</v>
      </c>
      <c r="L777" s="118">
        <v>5395519.2000000002</v>
      </c>
      <c r="M777" s="118">
        <v>0.43</v>
      </c>
      <c r="N777" s="118">
        <v>0.24</v>
      </c>
      <c r="O777" s="118">
        <v>224756396.83637452</v>
      </c>
    </row>
    <row r="778" spans="2:15" ht="14" customHeight="1" x14ac:dyDescent="0.2">
      <c r="B778" s="171"/>
      <c r="C778" s="118">
        <v>654</v>
      </c>
      <c r="D778" s="261">
        <v>36153.61</v>
      </c>
      <c r="E778" s="261">
        <v>0.04</v>
      </c>
      <c r="F778" s="118">
        <v>0.27</v>
      </c>
      <c r="G778" s="118">
        <v>71127.41</v>
      </c>
      <c r="H778" s="118">
        <v>14942790.6</v>
      </c>
      <c r="I778" s="118">
        <v>67603.73</v>
      </c>
      <c r="J778" s="118">
        <v>84581.61</v>
      </c>
      <c r="K778" s="118">
        <v>2416505.19</v>
      </c>
      <c r="L778" s="118">
        <v>5395519.2000000002</v>
      </c>
      <c r="M778" s="118">
        <v>0.5</v>
      </c>
      <c r="N778" s="118">
        <v>0.22</v>
      </c>
      <c r="O778" s="118">
        <v>409057286.21684259</v>
      </c>
    </row>
    <row r="779" spans="2:15" ht="14" customHeight="1" x14ac:dyDescent="0.2">
      <c r="B779" s="171"/>
      <c r="C779" s="118">
        <v>655</v>
      </c>
      <c r="D779" s="261">
        <v>19495.32</v>
      </c>
      <c r="E779" s="261">
        <v>0.02</v>
      </c>
      <c r="F779" s="118">
        <v>0.13</v>
      </c>
      <c r="G779" s="118">
        <v>69892.38</v>
      </c>
      <c r="H779" s="118">
        <v>15376605.859999999</v>
      </c>
      <c r="I779" s="118">
        <v>41449.120000000003</v>
      </c>
      <c r="J779" s="118">
        <v>111405.93</v>
      </c>
      <c r="K779" s="118">
        <v>1398302.35</v>
      </c>
      <c r="L779" s="118">
        <v>5395519.2000000002</v>
      </c>
      <c r="M779" s="118">
        <v>0.34</v>
      </c>
      <c r="N779" s="118">
        <v>0.32</v>
      </c>
      <c r="O779" s="118">
        <v>45070168.880240284</v>
      </c>
    </row>
    <row r="780" spans="2:15" ht="14" customHeight="1" x14ac:dyDescent="0.2">
      <c r="B780" s="171"/>
      <c r="C780" s="118">
        <v>656</v>
      </c>
      <c r="D780" s="261">
        <v>28163.07</v>
      </c>
      <c r="E780" s="261">
        <v>0.04</v>
      </c>
      <c r="F780" s="118">
        <v>0.24</v>
      </c>
      <c r="G780" s="118">
        <v>76564.62</v>
      </c>
      <c r="H780" s="118">
        <v>26730412.649999999</v>
      </c>
      <c r="I780" s="118">
        <v>60184.61</v>
      </c>
      <c r="J780" s="118">
        <v>99906.03</v>
      </c>
      <c r="K780" s="118">
        <v>2680675.4900000002</v>
      </c>
      <c r="L780" s="118">
        <v>5395519.2000000002</v>
      </c>
      <c r="M780" s="118">
        <v>0.4</v>
      </c>
      <c r="N780" s="118">
        <v>0.24</v>
      </c>
      <c r="O780" s="118">
        <v>301992637.22281241</v>
      </c>
    </row>
    <row r="781" spans="2:15" ht="14" customHeight="1" x14ac:dyDescent="0.2">
      <c r="B781" s="171"/>
      <c r="C781" s="118">
        <v>657</v>
      </c>
      <c r="D781" s="261">
        <v>33202.730000000003</v>
      </c>
      <c r="E781" s="261">
        <v>0.04</v>
      </c>
      <c r="F781" s="118">
        <v>0.18</v>
      </c>
      <c r="G781" s="118">
        <v>87151.97</v>
      </c>
      <c r="H781" s="118">
        <v>16352934.800000001</v>
      </c>
      <c r="I781" s="118">
        <v>50467.21</v>
      </c>
      <c r="J781" s="118">
        <v>119145.1</v>
      </c>
      <c r="K781" s="118">
        <v>2865663.85</v>
      </c>
      <c r="L781" s="118">
        <v>5395519.2000000002</v>
      </c>
      <c r="M781" s="118">
        <v>0.43</v>
      </c>
      <c r="N781" s="118">
        <v>0.37</v>
      </c>
      <c r="O781" s="118">
        <v>118641781.83423188</v>
      </c>
    </row>
    <row r="782" spans="2:15" ht="14" customHeight="1" x14ac:dyDescent="0.2">
      <c r="B782" s="171"/>
      <c r="C782" s="118">
        <v>658</v>
      </c>
      <c r="D782" s="261">
        <v>38125.629999999997</v>
      </c>
      <c r="E782" s="261">
        <v>0.04</v>
      </c>
      <c r="F782" s="118">
        <v>0.12</v>
      </c>
      <c r="G782" s="118">
        <v>50932.639999999999</v>
      </c>
      <c r="H782" s="118">
        <v>16191263.49</v>
      </c>
      <c r="I782" s="118">
        <v>31822.55</v>
      </c>
      <c r="J782" s="118">
        <v>116300.34</v>
      </c>
      <c r="K782" s="118">
        <v>2253141.29</v>
      </c>
      <c r="L782" s="118">
        <v>5395519.2000000002</v>
      </c>
      <c r="M782" s="118">
        <v>0.49</v>
      </c>
      <c r="N782" s="118">
        <v>0.25</v>
      </c>
      <c r="O782" s="118">
        <v>99394380.989696741</v>
      </c>
    </row>
    <row r="783" spans="2:15" ht="14" customHeight="1" x14ac:dyDescent="0.2">
      <c r="B783" s="171"/>
      <c r="C783" s="118">
        <v>659</v>
      </c>
      <c r="D783" s="261">
        <v>23943.22</v>
      </c>
      <c r="E783" s="261">
        <v>0.04</v>
      </c>
      <c r="F783" s="118">
        <v>0.16</v>
      </c>
      <c r="G783" s="118">
        <v>71369.429999999993</v>
      </c>
      <c r="H783" s="118">
        <v>20912198.370000001</v>
      </c>
      <c r="I783" s="118">
        <v>57286.87</v>
      </c>
      <c r="J783" s="118">
        <v>95483.86</v>
      </c>
      <c r="K783" s="118">
        <v>2353386.42</v>
      </c>
      <c r="L783" s="118">
        <v>5395519.2000000002</v>
      </c>
      <c r="M783" s="118">
        <v>0.43</v>
      </c>
      <c r="N783" s="118">
        <v>0.38</v>
      </c>
      <c r="O783" s="118">
        <v>44652474.08182586</v>
      </c>
    </row>
    <row r="784" spans="2:15" ht="14" customHeight="1" x14ac:dyDescent="0.2">
      <c r="B784" s="171"/>
      <c r="C784" s="118">
        <v>660</v>
      </c>
      <c r="D784" s="261">
        <v>17490.59</v>
      </c>
      <c r="E784" s="261">
        <v>0.03</v>
      </c>
      <c r="F784" s="118">
        <v>0.21</v>
      </c>
      <c r="G784" s="118">
        <v>75987.63</v>
      </c>
      <c r="H784" s="118">
        <v>18387864.489999998</v>
      </c>
      <c r="I784" s="118">
        <v>56089.279999999999</v>
      </c>
      <c r="J784" s="118">
        <v>121316.39</v>
      </c>
      <c r="K784" s="118">
        <v>3479302.3</v>
      </c>
      <c r="L784" s="118">
        <v>5395519.2000000002</v>
      </c>
      <c r="M784" s="118">
        <v>0.48</v>
      </c>
      <c r="N784" s="118">
        <v>0.24</v>
      </c>
      <c r="O784" s="118">
        <v>120552310.67535004</v>
      </c>
    </row>
    <row r="785" spans="2:15" ht="14" customHeight="1" x14ac:dyDescent="0.2">
      <c r="B785" s="171"/>
      <c r="C785" s="118">
        <v>661</v>
      </c>
      <c r="D785" s="261">
        <v>18597.169999999998</v>
      </c>
      <c r="E785" s="261">
        <v>0.04</v>
      </c>
      <c r="F785" s="118">
        <v>0.23</v>
      </c>
      <c r="G785" s="118">
        <v>33063.08</v>
      </c>
      <c r="H785" s="118">
        <v>15762666.42</v>
      </c>
      <c r="I785" s="118">
        <v>67000.5</v>
      </c>
      <c r="J785" s="118">
        <v>64114.62</v>
      </c>
      <c r="K785" s="118">
        <v>2130507.8199999998</v>
      </c>
      <c r="L785" s="118">
        <v>5395519.2000000002</v>
      </c>
      <c r="M785" s="118">
        <v>0.51</v>
      </c>
      <c r="N785" s="118">
        <v>0.26</v>
      </c>
      <c r="O785" s="118">
        <v>45856906.796812296</v>
      </c>
    </row>
    <row r="786" spans="2:15" ht="14" customHeight="1" x14ac:dyDescent="0.2">
      <c r="B786" s="171"/>
      <c r="C786" s="118">
        <v>662</v>
      </c>
      <c r="D786" s="261">
        <v>22918.720000000001</v>
      </c>
      <c r="E786" s="261">
        <v>0.03</v>
      </c>
      <c r="F786" s="118">
        <v>0.22</v>
      </c>
      <c r="G786" s="118">
        <v>86198.1</v>
      </c>
      <c r="H786" s="118">
        <v>24482986.469999999</v>
      </c>
      <c r="I786" s="118">
        <v>55714.76</v>
      </c>
      <c r="J786" s="118">
        <v>103718.25</v>
      </c>
      <c r="K786" s="118">
        <v>2865660.3</v>
      </c>
      <c r="L786" s="118">
        <v>5395519.2000000002</v>
      </c>
      <c r="M786" s="118">
        <v>0.5</v>
      </c>
      <c r="N786" s="118">
        <v>0.22</v>
      </c>
      <c r="O786" s="118">
        <v>217932794.36313897</v>
      </c>
    </row>
    <row r="787" spans="2:15" ht="14" customHeight="1" x14ac:dyDescent="0.2">
      <c r="B787" s="171"/>
      <c r="C787" s="118">
        <v>663</v>
      </c>
      <c r="D787" s="261">
        <v>24467.81</v>
      </c>
      <c r="E787" s="261">
        <v>0.02</v>
      </c>
      <c r="F787" s="118">
        <v>0.22</v>
      </c>
      <c r="G787" s="118">
        <v>50348.77</v>
      </c>
      <c r="H787" s="118">
        <v>19822702.57</v>
      </c>
      <c r="I787" s="118">
        <v>59039.69</v>
      </c>
      <c r="J787" s="118">
        <v>79927.7</v>
      </c>
      <c r="K787" s="118">
        <v>2899864.6</v>
      </c>
      <c r="L787" s="118">
        <v>5395519.2000000002</v>
      </c>
      <c r="M787" s="118">
        <v>0.4</v>
      </c>
      <c r="N787" s="118">
        <v>0.28000000000000003</v>
      </c>
      <c r="O787" s="118">
        <v>89579645.270200923</v>
      </c>
    </row>
    <row r="788" spans="2:15" ht="14" customHeight="1" x14ac:dyDescent="0.2">
      <c r="B788" s="171"/>
      <c r="C788" s="118">
        <v>664</v>
      </c>
      <c r="D788" s="261">
        <v>26035.49</v>
      </c>
      <c r="E788" s="261">
        <v>0.03</v>
      </c>
      <c r="F788" s="118">
        <v>0.23</v>
      </c>
      <c r="G788" s="118">
        <v>63516.639999999999</v>
      </c>
      <c r="H788" s="118">
        <v>20830590.059999999</v>
      </c>
      <c r="I788" s="118">
        <v>46318.879999999997</v>
      </c>
      <c r="J788" s="118">
        <v>118789.49</v>
      </c>
      <c r="K788" s="118">
        <v>2133699.19</v>
      </c>
      <c r="L788" s="118">
        <v>5395519.2000000002</v>
      </c>
      <c r="M788" s="118">
        <v>0.46</v>
      </c>
      <c r="N788" s="118">
        <v>0.25</v>
      </c>
      <c r="O788" s="118">
        <v>164937321.91278052</v>
      </c>
    </row>
    <row r="789" spans="2:15" ht="14" customHeight="1" x14ac:dyDescent="0.2">
      <c r="B789" s="171"/>
      <c r="C789" s="118">
        <v>665</v>
      </c>
      <c r="D789" s="261">
        <v>24721.52</v>
      </c>
      <c r="E789" s="261">
        <v>0.04</v>
      </c>
      <c r="F789" s="118">
        <v>0.28999999999999998</v>
      </c>
      <c r="G789" s="118">
        <v>43157.58</v>
      </c>
      <c r="H789" s="118">
        <v>16391096.699999999</v>
      </c>
      <c r="I789" s="118">
        <v>42917.95</v>
      </c>
      <c r="J789" s="118">
        <v>117917.68</v>
      </c>
      <c r="K789" s="118">
        <v>2748688.85</v>
      </c>
      <c r="L789" s="118">
        <v>5395519.2000000002</v>
      </c>
      <c r="M789" s="118">
        <v>0.43</v>
      </c>
      <c r="N789" s="118">
        <v>0.28999999999999998</v>
      </c>
      <c r="O789" s="118">
        <v>115177968.15962037</v>
      </c>
    </row>
    <row r="790" spans="2:15" ht="14" customHeight="1" x14ac:dyDescent="0.2">
      <c r="B790" s="171"/>
      <c r="C790" s="118">
        <v>666</v>
      </c>
      <c r="D790" s="261">
        <v>31789.53</v>
      </c>
      <c r="E790" s="261">
        <v>0.03</v>
      </c>
      <c r="F790" s="118">
        <v>0.17</v>
      </c>
      <c r="G790" s="118">
        <v>54911.77</v>
      </c>
      <c r="H790" s="118">
        <v>25447579.48</v>
      </c>
      <c r="I790" s="118">
        <v>59643.67</v>
      </c>
      <c r="J790" s="118">
        <v>118829.32</v>
      </c>
      <c r="K790" s="118">
        <v>3256808.74</v>
      </c>
      <c r="L790" s="118">
        <v>5395519.2000000002</v>
      </c>
      <c r="M790" s="118">
        <v>0.35</v>
      </c>
      <c r="N790" s="118">
        <v>0.28999999999999998</v>
      </c>
      <c r="O790" s="118">
        <v>106913092.57331719</v>
      </c>
    </row>
    <row r="791" spans="2:15" ht="14" customHeight="1" x14ac:dyDescent="0.2">
      <c r="B791" s="171"/>
      <c r="C791" s="118">
        <v>667</v>
      </c>
      <c r="D791" s="261">
        <v>35454.54</v>
      </c>
      <c r="E791" s="261">
        <v>0.03</v>
      </c>
      <c r="F791" s="118">
        <v>0.18</v>
      </c>
      <c r="G791" s="118">
        <v>94511.78</v>
      </c>
      <c r="H791" s="118">
        <v>21362994.969999999</v>
      </c>
      <c r="I791" s="118">
        <v>65166.92</v>
      </c>
      <c r="J791" s="118">
        <v>76208.009999999995</v>
      </c>
      <c r="K791" s="118">
        <v>2808876.49</v>
      </c>
      <c r="L791" s="118">
        <v>5395519.2000000002</v>
      </c>
      <c r="M791" s="118">
        <v>0.38</v>
      </c>
      <c r="N791" s="118">
        <v>0.26</v>
      </c>
      <c r="O791" s="118">
        <v>296620370.03190821</v>
      </c>
    </row>
    <row r="792" spans="2:15" ht="14" customHeight="1" x14ac:dyDescent="0.2">
      <c r="B792" s="171"/>
      <c r="C792" s="118">
        <v>668</v>
      </c>
      <c r="D792" s="261">
        <v>46434.93</v>
      </c>
      <c r="E792" s="261">
        <v>0.04</v>
      </c>
      <c r="F792" s="118">
        <v>0.13</v>
      </c>
      <c r="G792" s="118">
        <v>54423.65</v>
      </c>
      <c r="H792" s="118">
        <v>11747638.42</v>
      </c>
      <c r="I792" s="118">
        <v>49130.54</v>
      </c>
      <c r="J792" s="118">
        <v>100881.07</v>
      </c>
      <c r="K792" s="118">
        <v>2075973.15</v>
      </c>
      <c r="L792" s="118">
        <v>5395519.2000000002</v>
      </c>
      <c r="M792" s="118">
        <v>0.47</v>
      </c>
      <c r="N792" s="118">
        <v>0.24</v>
      </c>
      <c r="O792" s="118">
        <v>171456182.58020681</v>
      </c>
    </row>
    <row r="793" spans="2:15" ht="14" customHeight="1" x14ac:dyDescent="0.2">
      <c r="B793" s="171"/>
      <c r="C793" s="118">
        <v>669</v>
      </c>
      <c r="D793" s="261">
        <v>33578.04</v>
      </c>
      <c r="E793" s="261">
        <v>0.03</v>
      </c>
      <c r="F793" s="118">
        <v>0.19</v>
      </c>
      <c r="G793" s="118">
        <v>85603.13</v>
      </c>
      <c r="H793" s="118">
        <v>18912924.550000001</v>
      </c>
      <c r="I793" s="118">
        <v>42615.85</v>
      </c>
      <c r="J793" s="118">
        <v>84282.85</v>
      </c>
      <c r="K793" s="118">
        <v>3168841.67</v>
      </c>
      <c r="L793" s="118">
        <v>5395519.2000000002</v>
      </c>
      <c r="M793" s="118">
        <v>0.41</v>
      </c>
      <c r="N793" s="118">
        <v>0.28999999999999998</v>
      </c>
      <c r="O793" s="118">
        <v>204879745.56422162</v>
      </c>
    </row>
    <row r="794" spans="2:15" ht="14" customHeight="1" x14ac:dyDescent="0.2">
      <c r="B794" s="171"/>
      <c r="C794" s="118">
        <v>670</v>
      </c>
      <c r="D794" s="261">
        <v>24835.95</v>
      </c>
      <c r="E794" s="261">
        <v>0.03</v>
      </c>
      <c r="F794" s="118">
        <v>0.2</v>
      </c>
      <c r="G794" s="118">
        <v>62965.17</v>
      </c>
      <c r="H794" s="118">
        <v>13493276.91</v>
      </c>
      <c r="I794" s="118">
        <v>36716.36</v>
      </c>
      <c r="J794" s="118">
        <v>95975.55</v>
      </c>
      <c r="K794" s="118">
        <v>3026878.21</v>
      </c>
      <c r="L794" s="118">
        <v>5395519.2000000002</v>
      </c>
      <c r="M794" s="118">
        <v>0.39</v>
      </c>
      <c r="N794" s="118">
        <v>0.33</v>
      </c>
      <c r="O794" s="118">
        <v>87777569.366218314</v>
      </c>
    </row>
    <row r="795" spans="2:15" ht="14" customHeight="1" x14ac:dyDescent="0.2">
      <c r="B795" s="171"/>
      <c r="C795" s="118">
        <v>671</v>
      </c>
      <c r="D795" s="261">
        <v>31033.54</v>
      </c>
      <c r="E795" s="261">
        <v>0.04</v>
      </c>
      <c r="F795" s="118">
        <v>0.18</v>
      </c>
      <c r="G795" s="118">
        <v>70377.47</v>
      </c>
      <c r="H795" s="118">
        <v>13784938.609999999</v>
      </c>
      <c r="I795" s="118">
        <v>51958.26</v>
      </c>
      <c r="J795" s="118">
        <v>116138.87</v>
      </c>
      <c r="K795" s="118">
        <v>2672530.48</v>
      </c>
      <c r="L795" s="118">
        <v>5395519.2000000002</v>
      </c>
      <c r="M795" s="118">
        <v>0.35</v>
      </c>
      <c r="N795" s="118">
        <v>0.28000000000000003</v>
      </c>
      <c r="O795" s="118">
        <v>191512859.45702243</v>
      </c>
    </row>
    <row r="796" spans="2:15" ht="14" customHeight="1" x14ac:dyDescent="0.2">
      <c r="B796" s="171"/>
      <c r="C796" s="118">
        <v>672</v>
      </c>
      <c r="D796" s="261">
        <v>27885.45</v>
      </c>
      <c r="E796" s="261">
        <v>0.03</v>
      </c>
      <c r="F796" s="118">
        <v>0.15</v>
      </c>
      <c r="G796" s="118">
        <v>35118.33</v>
      </c>
      <c r="H796" s="118">
        <v>23435345.140000001</v>
      </c>
      <c r="I796" s="118">
        <v>53901.35</v>
      </c>
      <c r="J796" s="118">
        <v>93312.1</v>
      </c>
      <c r="K796" s="118">
        <v>2106019.81</v>
      </c>
      <c r="L796" s="118">
        <v>5395519.2000000002</v>
      </c>
      <c r="M796" s="118">
        <v>0.55000000000000004</v>
      </c>
      <c r="N796" s="118">
        <v>0.23</v>
      </c>
      <c r="O796" s="118">
        <v>43183981.270343229</v>
      </c>
    </row>
    <row r="797" spans="2:15" ht="14" customHeight="1" x14ac:dyDescent="0.2">
      <c r="B797" s="171"/>
      <c r="C797" s="118">
        <v>673</v>
      </c>
      <c r="D797" s="261">
        <v>27901.09</v>
      </c>
      <c r="E797" s="261">
        <v>0.05</v>
      </c>
      <c r="F797" s="118">
        <v>0.16</v>
      </c>
      <c r="G797" s="118">
        <v>59011.24</v>
      </c>
      <c r="H797" s="118">
        <v>23132520.550000001</v>
      </c>
      <c r="I797" s="118">
        <v>45268.22</v>
      </c>
      <c r="J797" s="118">
        <v>68419.92</v>
      </c>
      <c r="K797" s="118">
        <v>1972660.7</v>
      </c>
      <c r="L797" s="118">
        <v>5395519.2000000002</v>
      </c>
      <c r="M797" s="118">
        <v>0.37</v>
      </c>
      <c r="N797" s="118">
        <v>0.32</v>
      </c>
      <c r="O797" s="118">
        <v>87654189.581342965</v>
      </c>
    </row>
    <row r="798" spans="2:15" ht="14" customHeight="1" x14ac:dyDescent="0.2">
      <c r="B798" s="171"/>
      <c r="C798" s="118">
        <v>674</v>
      </c>
      <c r="D798" s="261">
        <v>37523.96</v>
      </c>
      <c r="E798" s="261">
        <v>0.04</v>
      </c>
      <c r="F798" s="118">
        <v>0.22</v>
      </c>
      <c r="G798" s="118">
        <v>68843.22</v>
      </c>
      <c r="H798" s="118">
        <v>16720227.550000001</v>
      </c>
      <c r="I798" s="118">
        <v>58997.09</v>
      </c>
      <c r="J798" s="118">
        <v>92712.15</v>
      </c>
      <c r="K798" s="118">
        <v>2467912.9900000002</v>
      </c>
      <c r="L798" s="118">
        <v>5395519.2000000002</v>
      </c>
      <c r="M798" s="118">
        <v>0.56999999999999995</v>
      </c>
      <c r="N798" s="118">
        <v>0.23</v>
      </c>
      <c r="O798" s="118">
        <v>260246363.16927865</v>
      </c>
    </row>
    <row r="799" spans="2:15" ht="14" customHeight="1" x14ac:dyDescent="0.2">
      <c r="B799" s="171"/>
      <c r="C799" s="118">
        <v>675</v>
      </c>
      <c r="D799" s="261">
        <v>19872.669999999998</v>
      </c>
      <c r="E799" s="261">
        <v>0.03</v>
      </c>
      <c r="F799" s="118">
        <v>0.23</v>
      </c>
      <c r="G799" s="118">
        <v>69152.600000000006</v>
      </c>
      <c r="H799" s="118">
        <v>17902396.66</v>
      </c>
      <c r="I799" s="118">
        <v>48636.33</v>
      </c>
      <c r="J799" s="118">
        <v>121487.91</v>
      </c>
      <c r="K799" s="118">
        <v>2084953.28</v>
      </c>
      <c r="L799" s="118">
        <v>5395519.2000000002</v>
      </c>
      <c r="M799" s="118">
        <v>0.45</v>
      </c>
      <c r="N799" s="118">
        <v>0.23</v>
      </c>
      <c r="O799" s="118">
        <v>162409266.63172299</v>
      </c>
    </row>
    <row r="800" spans="2:15" ht="14" customHeight="1" x14ac:dyDescent="0.2">
      <c r="B800" s="171"/>
      <c r="C800" s="118">
        <v>676</v>
      </c>
      <c r="D800" s="261">
        <v>18200.740000000002</v>
      </c>
      <c r="E800" s="261">
        <v>0.03</v>
      </c>
      <c r="F800" s="118">
        <v>0.21</v>
      </c>
      <c r="G800" s="118">
        <v>72835.649999999994</v>
      </c>
      <c r="H800" s="118">
        <v>20131478.93</v>
      </c>
      <c r="I800" s="118">
        <v>50822.63</v>
      </c>
      <c r="J800" s="118">
        <v>78326.61</v>
      </c>
      <c r="K800" s="118">
        <v>3150893.61</v>
      </c>
      <c r="L800" s="118">
        <v>5395519.2000000002</v>
      </c>
      <c r="M800" s="118">
        <v>0.41</v>
      </c>
      <c r="N800" s="118">
        <v>0.21</v>
      </c>
      <c r="O800" s="118">
        <v>175809757.85995767</v>
      </c>
    </row>
    <row r="801" spans="2:15" ht="14" customHeight="1" x14ac:dyDescent="0.2">
      <c r="B801" s="171"/>
      <c r="C801" s="118">
        <v>677</v>
      </c>
      <c r="D801" s="261">
        <v>38943.769999999997</v>
      </c>
      <c r="E801" s="261">
        <v>0.03</v>
      </c>
      <c r="F801" s="118">
        <v>0.18</v>
      </c>
      <c r="G801" s="118">
        <v>64013.59</v>
      </c>
      <c r="H801" s="118">
        <v>21257076.370000001</v>
      </c>
      <c r="I801" s="118">
        <v>43610.79</v>
      </c>
      <c r="J801" s="118">
        <v>96676.26</v>
      </c>
      <c r="K801" s="118">
        <v>2326318.0699999998</v>
      </c>
      <c r="L801" s="118">
        <v>5395519.2000000002</v>
      </c>
      <c r="M801" s="118">
        <v>0.5</v>
      </c>
      <c r="N801" s="118">
        <v>0.26</v>
      </c>
      <c r="O801" s="118">
        <v>168479018.69322133</v>
      </c>
    </row>
    <row r="802" spans="2:15" ht="14" customHeight="1" x14ac:dyDescent="0.2">
      <c r="B802" s="171"/>
      <c r="C802" s="118">
        <v>678</v>
      </c>
      <c r="D802" s="261">
        <v>22306.41</v>
      </c>
      <c r="E802" s="261">
        <v>0.04</v>
      </c>
      <c r="F802" s="118">
        <v>0.2</v>
      </c>
      <c r="G802" s="118">
        <v>79654.44</v>
      </c>
      <c r="H802" s="118">
        <v>19333459.850000001</v>
      </c>
      <c r="I802" s="118">
        <v>57952.42</v>
      </c>
      <c r="J802" s="118">
        <v>123528</v>
      </c>
      <c r="K802" s="118">
        <v>2966874.78</v>
      </c>
      <c r="L802" s="118">
        <v>5395519.2000000002</v>
      </c>
      <c r="M802" s="118">
        <v>0.42</v>
      </c>
      <c r="N802" s="118">
        <v>0.34</v>
      </c>
      <c r="O802" s="118">
        <v>92246923.75748913</v>
      </c>
    </row>
    <row r="803" spans="2:15" ht="14" customHeight="1" x14ac:dyDescent="0.2">
      <c r="B803" s="171"/>
      <c r="C803" s="118">
        <v>679</v>
      </c>
      <c r="D803" s="261">
        <v>35782.019999999997</v>
      </c>
      <c r="E803" s="261">
        <v>0.03</v>
      </c>
      <c r="F803" s="118">
        <v>0.2</v>
      </c>
      <c r="G803" s="118">
        <v>48825.18</v>
      </c>
      <c r="H803" s="118">
        <v>19446069.609999999</v>
      </c>
      <c r="I803" s="118">
        <v>55797.67</v>
      </c>
      <c r="J803" s="118">
        <v>100970.88</v>
      </c>
      <c r="K803" s="118">
        <v>2382307.98</v>
      </c>
      <c r="L803" s="118">
        <v>5395519.2000000002</v>
      </c>
      <c r="M803" s="118">
        <v>0.47</v>
      </c>
      <c r="N803" s="118">
        <v>0.31</v>
      </c>
      <c r="O803" s="118">
        <v>92419147.849634737</v>
      </c>
    </row>
    <row r="804" spans="2:15" ht="14" customHeight="1" x14ac:dyDescent="0.2">
      <c r="B804" s="171"/>
      <c r="C804" s="118">
        <v>680</v>
      </c>
      <c r="D804" s="261">
        <v>11720.2</v>
      </c>
      <c r="E804" s="261">
        <v>0.04</v>
      </c>
      <c r="F804" s="118">
        <v>0.28000000000000003</v>
      </c>
      <c r="G804" s="118">
        <v>63632.76</v>
      </c>
      <c r="H804" s="118">
        <v>19477748.98</v>
      </c>
      <c r="I804" s="118">
        <v>44346.06</v>
      </c>
      <c r="J804" s="118">
        <v>115966.89</v>
      </c>
      <c r="K804" s="118">
        <v>2926853.61</v>
      </c>
      <c r="L804" s="118">
        <v>5395519.2000000002</v>
      </c>
      <c r="M804" s="118">
        <v>0.37</v>
      </c>
      <c r="N804" s="118">
        <v>0.21</v>
      </c>
      <c r="O804" s="118">
        <v>150772956.80608195</v>
      </c>
    </row>
    <row r="805" spans="2:15" ht="14" customHeight="1" x14ac:dyDescent="0.2">
      <c r="B805" s="171"/>
      <c r="C805" s="118">
        <v>681</v>
      </c>
      <c r="D805" s="261">
        <v>12105.28</v>
      </c>
      <c r="E805" s="261">
        <v>0.04</v>
      </c>
      <c r="F805" s="118">
        <v>0.28999999999999998</v>
      </c>
      <c r="G805" s="118">
        <v>90524.82</v>
      </c>
      <c r="H805" s="118">
        <v>18999595.48</v>
      </c>
      <c r="I805" s="118">
        <v>53181.2</v>
      </c>
      <c r="J805" s="118">
        <v>84806.37</v>
      </c>
      <c r="K805" s="118">
        <v>2570486.5699999998</v>
      </c>
      <c r="L805" s="118">
        <v>5395519.2000000002</v>
      </c>
      <c r="M805" s="118">
        <v>0.32</v>
      </c>
      <c r="N805" s="118">
        <v>0.26</v>
      </c>
      <c r="O805" s="118">
        <v>179361434.80612046</v>
      </c>
    </row>
    <row r="806" spans="2:15" ht="14" customHeight="1" x14ac:dyDescent="0.2">
      <c r="B806" s="171"/>
      <c r="C806" s="118">
        <v>682</v>
      </c>
      <c r="D806" s="261">
        <v>32218.080000000002</v>
      </c>
      <c r="E806" s="261">
        <v>0.03</v>
      </c>
      <c r="F806" s="118">
        <v>0.16</v>
      </c>
      <c r="G806" s="118">
        <v>77736.53</v>
      </c>
      <c r="H806" s="118">
        <v>29147314</v>
      </c>
      <c r="I806" s="118">
        <v>43449.79</v>
      </c>
      <c r="J806" s="118">
        <v>125897.65</v>
      </c>
      <c r="K806" s="118">
        <v>2355952.4500000002</v>
      </c>
      <c r="L806" s="118">
        <v>5395519.2000000002</v>
      </c>
      <c r="M806" s="118">
        <v>0.53</v>
      </c>
      <c r="N806" s="118">
        <v>0.31</v>
      </c>
      <c r="O806" s="118">
        <v>84687688.166874841</v>
      </c>
    </row>
    <row r="807" spans="2:15" ht="14" customHeight="1" x14ac:dyDescent="0.2">
      <c r="B807" s="171"/>
      <c r="C807" s="118">
        <v>683</v>
      </c>
      <c r="D807" s="261">
        <v>13124.34</v>
      </c>
      <c r="E807" s="261">
        <v>0.04</v>
      </c>
      <c r="F807" s="118">
        <v>0.19</v>
      </c>
      <c r="G807" s="118">
        <v>52907.46</v>
      </c>
      <c r="H807" s="118">
        <v>18883279.620000001</v>
      </c>
      <c r="I807" s="118">
        <v>62119.96</v>
      </c>
      <c r="J807" s="118">
        <v>123281.67</v>
      </c>
      <c r="K807" s="118">
        <v>1743940.09</v>
      </c>
      <c r="L807" s="118">
        <v>5395519.2000000002</v>
      </c>
      <c r="M807" s="118">
        <v>0.41</v>
      </c>
      <c r="N807" s="118">
        <v>0.28000000000000003</v>
      </c>
      <c r="O807" s="118">
        <v>41779687.325304247</v>
      </c>
    </row>
    <row r="808" spans="2:15" ht="14" customHeight="1" x14ac:dyDescent="0.2">
      <c r="B808" s="171"/>
      <c r="C808" s="118">
        <v>684</v>
      </c>
      <c r="D808" s="261">
        <v>25240.03</v>
      </c>
      <c r="E808" s="261">
        <v>0.03</v>
      </c>
      <c r="F808" s="118">
        <v>0.18</v>
      </c>
      <c r="G808" s="118">
        <v>87430.8</v>
      </c>
      <c r="H808" s="118">
        <v>12629670.939999999</v>
      </c>
      <c r="I808" s="118">
        <v>60851.13</v>
      </c>
      <c r="J808" s="118">
        <v>69718.3</v>
      </c>
      <c r="K808" s="118">
        <v>3272877.86</v>
      </c>
      <c r="L808" s="118">
        <v>5395519.2000000002</v>
      </c>
      <c r="M808" s="118">
        <v>0.38</v>
      </c>
      <c r="N808" s="118">
        <v>0.3</v>
      </c>
      <c r="O808" s="118">
        <v>146703943.79105264</v>
      </c>
    </row>
    <row r="809" spans="2:15" ht="14" customHeight="1" x14ac:dyDescent="0.2">
      <c r="B809" s="171"/>
      <c r="C809" s="118">
        <v>685</v>
      </c>
      <c r="D809" s="261">
        <v>34335.120000000003</v>
      </c>
      <c r="E809" s="261">
        <v>0.03</v>
      </c>
      <c r="F809" s="118">
        <v>0.24</v>
      </c>
      <c r="G809" s="118">
        <v>59878.33</v>
      </c>
      <c r="H809" s="118">
        <v>23593424.120000001</v>
      </c>
      <c r="I809" s="118">
        <v>55302.27</v>
      </c>
      <c r="J809" s="118">
        <v>128940.41</v>
      </c>
      <c r="K809" s="118">
        <v>2219615.4900000002</v>
      </c>
      <c r="L809" s="118">
        <v>5395519.2000000002</v>
      </c>
      <c r="M809" s="118">
        <v>0.41</v>
      </c>
      <c r="N809" s="118">
        <v>0.28999999999999998</v>
      </c>
      <c r="O809" s="118">
        <v>178599055.61088821</v>
      </c>
    </row>
    <row r="810" spans="2:15" ht="14" customHeight="1" x14ac:dyDescent="0.2">
      <c r="B810" s="171"/>
      <c r="C810" s="118">
        <v>686</v>
      </c>
      <c r="D810" s="261">
        <v>12358.12</v>
      </c>
      <c r="E810" s="261">
        <v>0.03</v>
      </c>
      <c r="F810" s="118">
        <v>0.16</v>
      </c>
      <c r="G810" s="118">
        <v>64641.89</v>
      </c>
      <c r="H810" s="118">
        <v>19323923.390000001</v>
      </c>
      <c r="I810" s="118">
        <v>47450.49</v>
      </c>
      <c r="J810" s="118">
        <v>109037.15</v>
      </c>
      <c r="K810" s="118">
        <v>2469724.4900000002</v>
      </c>
      <c r="L810" s="118">
        <v>5395519.2000000002</v>
      </c>
      <c r="M810" s="118">
        <v>0.45</v>
      </c>
      <c r="N810" s="118">
        <v>0.3</v>
      </c>
      <c r="O810" s="118">
        <v>24067025.180292718</v>
      </c>
    </row>
    <row r="811" spans="2:15" ht="14" customHeight="1" x14ac:dyDescent="0.2">
      <c r="B811" s="171"/>
      <c r="C811" s="118">
        <v>687</v>
      </c>
      <c r="D811" s="261">
        <v>20471.29</v>
      </c>
      <c r="E811" s="261">
        <v>0.03</v>
      </c>
      <c r="F811" s="118">
        <v>0.19</v>
      </c>
      <c r="G811" s="118">
        <v>74881.87</v>
      </c>
      <c r="H811" s="118">
        <v>25327305.879999999</v>
      </c>
      <c r="I811" s="118">
        <v>39916.769999999997</v>
      </c>
      <c r="J811" s="118">
        <v>95493.46</v>
      </c>
      <c r="K811" s="118">
        <v>2257357.89</v>
      </c>
      <c r="L811" s="118">
        <v>5395519.2000000002</v>
      </c>
      <c r="M811" s="118">
        <v>0.51</v>
      </c>
      <c r="N811" s="118">
        <v>0.32</v>
      </c>
      <c r="O811" s="118">
        <v>54995861.772276238</v>
      </c>
    </row>
    <row r="812" spans="2:15" ht="14" customHeight="1" x14ac:dyDescent="0.2">
      <c r="B812" s="171"/>
      <c r="C812" s="118">
        <v>688</v>
      </c>
      <c r="D812" s="261">
        <v>22393.79</v>
      </c>
      <c r="E812" s="261">
        <v>0.04</v>
      </c>
      <c r="F812" s="118">
        <v>0.14000000000000001</v>
      </c>
      <c r="G812" s="118">
        <v>46812.77</v>
      </c>
      <c r="H812" s="118">
        <v>18350833.789999999</v>
      </c>
      <c r="I812" s="118">
        <v>61019.78</v>
      </c>
      <c r="J812" s="118">
        <v>101500.1</v>
      </c>
      <c r="K812" s="118">
        <v>2268390.69</v>
      </c>
      <c r="L812" s="118">
        <v>5395519.2000000002</v>
      </c>
      <c r="M812" s="118">
        <v>0.56999999999999995</v>
      </c>
      <c r="N812" s="118">
        <v>0.33</v>
      </c>
      <c r="O812" s="118">
        <v>16141937.085487168</v>
      </c>
    </row>
    <row r="813" spans="2:15" ht="14" customHeight="1" x14ac:dyDescent="0.2">
      <c r="B813" s="171"/>
      <c r="C813" s="118">
        <v>689</v>
      </c>
      <c r="D813" s="261">
        <v>22251.89</v>
      </c>
      <c r="E813" s="261">
        <v>0.03</v>
      </c>
      <c r="F813" s="118">
        <v>0.24</v>
      </c>
      <c r="G813" s="118">
        <v>77712.91</v>
      </c>
      <c r="H813" s="118">
        <v>15032430.25</v>
      </c>
      <c r="I813" s="118">
        <v>48810.19</v>
      </c>
      <c r="J813" s="118">
        <v>108062.1</v>
      </c>
      <c r="K813" s="118">
        <v>2566551.7400000002</v>
      </c>
      <c r="L813" s="118">
        <v>5395519.2000000002</v>
      </c>
      <c r="M813" s="118">
        <v>0.41</v>
      </c>
      <c r="N813" s="118">
        <v>0.3</v>
      </c>
      <c r="O813" s="118">
        <v>143715687.47463676</v>
      </c>
    </row>
    <row r="814" spans="2:15" ht="14" customHeight="1" x14ac:dyDescent="0.2">
      <c r="B814" s="171"/>
      <c r="C814" s="118">
        <v>690</v>
      </c>
      <c r="D814" s="261">
        <v>36754.42</v>
      </c>
      <c r="E814" s="261">
        <v>0.03</v>
      </c>
      <c r="F814" s="118">
        <v>0.23</v>
      </c>
      <c r="G814" s="118">
        <v>71153.37</v>
      </c>
      <c r="H814" s="118">
        <v>21674578.43</v>
      </c>
      <c r="I814" s="118">
        <v>71956.72</v>
      </c>
      <c r="J814" s="118">
        <v>78472.929999999993</v>
      </c>
      <c r="K814" s="118">
        <v>3552122.97</v>
      </c>
      <c r="L814" s="118">
        <v>5395519.2000000002</v>
      </c>
      <c r="M814" s="118">
        <v>0.46</v>
      </c>
      <c r="N814" s="118">
        <v>0.33</v>
      </c>
      <c r="O814" s="118">
        <v>152550523.85958487</v>
      </c>
    </row>
    <row r="815" spans="2:15" ht="14" customHeight="1" x14ac:dyDescent="0.2">
      <c r="B815" s="171"/>
      <c r="C815" s="118">
        <v>691</v>
      </c>
      <c r="D815" s="261">
        <v>21597.599999999999</v>
      </c>
      <c r="E815" s="261">
        <v>0.04</v>
      </c>
      <c r="F815" s="118">
        <v>0.17</v>
      </c>
      <c r="G815" s="118">
        <v>83668.570000000007</v>
      </c>
      <c r="H815" s="118">
        <v>23815245.100000001</v>
      </c>
      <c r="I815" s="118">
        <v>43628.43</v>
      </c>
      <c r="J815" s="118">
        <v>74355.759999999995</v>
      </c>
      <c r="K815" s="118">
        <v>2600891.4500000002</v>
      </c>
      <c r="L815" s="118">
        <v>5395519.2000000002</v>
      </c>
      <c r="M815" s="118">
        <v>0.42</v>
      </c>
      <c r="N815" s="118">
        <v>0.24</v>
      </c>
      <c r="O815" s="118">
        <v>163536898.78885821</v>
      </c>
    </row>
    <row r="816" spans="2:15" ht="14" customHeight="1" x14ac:dyDescent="0.2">
      <c r="B816" s="171"/>
      <c r="C816" s="118">
        <v>692</v>
      </c>
      <c r="D816" s="261">
        <v>28436.21</v>
      </c>
      <c r="E816" s="261">
        <v>0.03</v>
      </c>
      <c r="F816" s="118">
        <v>0.22</v>
      </c>
      <c r="G816" s="118">
        <v>88576.320000000007</v>
      </c>
      <c r="H816" s="118">
        <v>25553916.530000001</v>
      </c>
      <c r="I816" s="118">
        <v>58102.78</v>
      </c>
      <c r="J816" s="118">
        <v>110199.36</v>
      </c>
      <c r="K816" s="118">
        <v>3304444.23</v>
      </c>
      <c r="L816" s="118">
        <v>5395519.2000000002</v>
      </c>
      <c r="M816" s="118">
        <v>0.49</v>
      </c>
      <c r="N816" s="118">
        <v>0.3</v>
      </c>
      <c r="O816" s="118">
        <v>157689100.65163046</v>
      </c>
    </row>
    <row r="817" spans="2:15" ht="14" customHeight="1" x14ac:dyDescent="0.2">
      <c r="B817" s="171"/>
      <c r="C817" s="118">
        <v>693</v>
      </c>
      <c r="D817" s="261">
        <v>15956.55</v>
      </c>
      <c r="E817" s="261">
        <v>0.03</v>
      </c>
      <c r="F817" s="118">
        <v>0.21</v>
      </c>
      <c r="G817" s="118">
        <v>79318.3</v>
      </c>
      <c r="H817" s="118">
        <v>22990192.77</v>
      </c>
      <c r="I817" s="118">
        <v>41187.449999999997</v>
      </c>
      <c r="J817" s="118">
        <v>116500.95</v>
      </c>
      <c r="K817" s="118">
        <v>2902966.53</v>
      </c>
      <c r="L817" s="118">
        <v>5395519.2000000002</v>
      </c>
      <c r="M817" s="118">
        <v>0.5</v>
      </c>
      <c r="N817" s="118">
        <v>0.23</v>
      </c>
      <c r="O817" s="118">
        <v>113679016.49218164</v>
      </c>
    </row>
    <row r="818" spans="2:15" ht="14" customHeight="1" x14ac:dyDescent="0.2">
      <c r="B818" s="171"/>
      <c r="C818" s="118">
        <v>694</v>
      </c>
      <c r="D818" s="261">
        <v>21249.4</v>
      </c>
      <c r="E818" s="261">
        <v>0.03</v>
      </c>
      <c r="F818" s="118">
        <v>0.17</v>
      </c>
      <c r="G818" s="118">
        <v>62550.89</v>
      </c>
      <c r="H818" s="118">
        <v>14844152.289999999</v>
      </c>
      <c r="I818" s="118">
        <v>52255.35</v>
      </c>
      <c r="J818" s="118">
        <v>115335.76</v>
      </c>
      <c r="K818" s="118">
        <v>2890552.86</v>
      </c>
      <c r="L818" s="118">
        <v>5395519.2000000002</v>
      </c>
      <c r="M818" s="118">
        <v>0.39</v>
      </c>
      <c r="N818" s="118">
        <v>0.26</v>
      </c>
      <c r="O818" s="118">
        <v>100096062.53321847</v>
      </c>
    </row>
    <row r="819" spans="2:15" ht="14" customHeight="1" x14ac:dyDescent="0.2">
      <c r="B819" s="171"/>
      <c r="C819" s="118">
        <v>695</v>
      </c>
      <c r="D819" s="261">
        <v>25326.97</v>
      </c>
      <c r="E819" s="261">
        <v>0.04</v>
      </c>
      <c r="F819" s="118">
        <v>0.18</v>
      </c>
      <c r="G819" s="118">
        <v>77273.119999999995</v>
      </c>
      <c r="H819" s="118">
        <v>16657025.550000001</v>
      </c>
      <c r="I819" s="118">
        <v>66114</v>
      </c>
      <c r="J819" s="118">
        <v>86528.960000000006</v>
      </c>
      <c r="K819" s="118">
        <v>2553822.81</v>
      </c>
      <c r="L819" s="118">
        <v>5395519.2000000002</v>
      </c>
      <c r="M819" s="118">
        <v>0.4</v>
      </c>
      <c r="N819" s="118">
        <v>0.35</v>
      </c>
      <c r="O819" s="118">
        <v>91182540.048398376</v>
      </c>
    </row>
    <row r="820" spans="2:15" ht="14" customHeight="1" x14ac:dyDescent="0.2">
      <c r="B820" s="171"/>
      <c r="C820" s="118">
        <v>696</v>
      </c>
      <c r="D820" s="261">
        <v>27887.360000000001</v>
      </c>
      <c r="E820" s="261">
        <v>0.03</v>
      </c>
      <c r="F820" s="118">
        <v>0.16</v>
      </c>
      <c r="G820" s="118">
        <v>82451.33</v>
      </c>
      <c r="H820" s="118">
        <v>19749660.09</v>
      </c>
      <c r="I820" s="118">
        <v>43606.73</v>
      </c>
      <c r="J820" s="118">
        <v>78201.259999999995</v>
      </c>
      <c r="K820" s="118">
        <v>2160624.86</v>
      </c>
      <c r="L820" s="118">
        <v>5395519.2000000002</v>
      </c>
      <c r="M820" s="118">
        <v>0.5</v>
      </c>
      <c r="N820" s="118">
        <v>0.26</v>
      </c>
      <c r="O820" s="118">
        <v>135395322.75795236</v>
      </c>
    </row>
    <row r="821" spans="2:15" ht="14" customHeight="1" x14ac:dyDescent="0.2">
      <c r="B821" s="171"/>
      <c r="C821" s="118">
        <v>697</v>
      </c>
      <c r="D821" s="261">
        <v>13904.48</v>
      </c>
      <c r="E821" s="261">
        <v>0.03</v>
      </c>
      <c r="F821" s="118">
        <v>0.21</v>
      </c>
      <c r="G821" s="118">
        <v>49371.34</v>
      </c>
      <c r="H821" s="118">
        <v>19603949.16</v>
      </c>
      <c r="I821" s="118">
        <v>70904.14</v>
      </c>
      <c r="J821" s="118">
        <v>82870.12</v>
      </c>
      <c r="K821" s="118">
        <v>2737580.9</v>
      </c>
      <c r="L821" s="118">
        <v>5395519.2000000002</v>
      </c>
      <c r="M821" s="118">
        <v>0.43</v>
      </c>
      <c r="N821" s="118">
        <v>0.34</v>
      </c>
      <c r="O821" s="118">
        <v>19564896.846605819</v>
      </c>
    </row>
    <row r="822" spans="2:15" ht="14" customHeight="1" x14ac:dyDescent="0.2">
      <c r="B822" s="171"/>
      <c r="C822" s="118">
        <v>698</v>
      </c>
      <c r="D822" s="261">
        <v>46216.08</v>
      </c>
      <c r="E822" s="261">
        <v>0.04</v>
      </c>
      <c r="F822" s="118">
        <v>0.23</v>
      </c>
      <c r="G822" s="118">
        <v>36672.17</v>
      </c>
      <c r="H822" s="118">
        <v>22137518.030000001</v>
      </c>
      <c r="I822" s="118">
        <v>47719.94</v>
      </c>
      <c r="J822" s="118">
        <v>74883.11</v>
      </c>
      <c r="K822" s="118">
        <v>3174542.12</v>
      </c>
      <c r="L822" s="118">
        <v>5395519.2000000002</v>
      </c>
      <c r="M822" s="118">
        <v>0.38</v>
      </c>
      <c r="N822" s="118">
        <v>0.3</v>
      </c>
      <c r="O822" s="118">
        <v>147689933.68655792</v>
      </c>
    </row>
    <row r="823" spans="2:15" ht="14" customHeight="1" x14ac:dyDescent="0.2">
      <c r="B823" s="171"/>
      <c r="C823" s="118">
        <v>699</v>
      </c>
      <c r="D823" s="261">
        <v>24253.3</v>
      </c>
      <c r="E823" s="261">
        <v>0.04</v>
      </c>
      <c r="F823" s="118">
        <v>0.14000000000000001</v>
      </c>
      <c r="G823" s="118">
        <v>67484.77</v>
      </c>
      <c r="H823" s="118">
        <v>16334008.65</v>
      </c>
      <c r="I823" s="118">
        <v>63633.2</v>
      </c>
      <c r="J823" s="118">
        <v>111446.94</v>
      </c>
      <c r="K823" s="118">
        <v>3134367.58</v>
      </c>
      <c r="L823" s="118">
        <v>5395519.2000000002</v>
      </c>
      <c r="M823" s="118">
        <v>0.33</v>
      </c>
      <c r="N823" s="118">
        <v>0.37</v>
      </c>
      <c r="O823" s="118">
        <v>51794971.303389922</v>
      </c>
    </row>
    <row r="824" spans="2:15" ht="14" customHeight="1" x14ac:dyDescent="0.2">
      <c r="B824" s="171"/>
      <c r="C824" s="118">
        <v>700</v>
      </c>
      <c r="D824" s="261">
        <v>29998.21</v>
      </c>
      <c r="E824" s="261">
        <v>0.03</v>
      </c>
      <c r="F824" s="118">
        <v>0.19</v>
      </c>
      <c r="G824" s="118">
        <v>64158.89</v>
      </c>
      <c r="H824" s="118">
        <v>20157170.809999999</v>
      </c>
      <c r="I824" s="118">
        <v>50912.47</v>
      </c>
      <c r="J824" s="118">
        <v>84327.14</v>
      </c>
      <c r="K824" s="118">
        <v>3296160.05</v>
      </c>
      <c r="L824" s="118">
        <v>5395519.2000000002</v>
      </c>
      <c r="M824" s="118">
        <v>0.48</v>
      </c>
      <c r="N824" s="118">
        <v>0.23</v>
      </c>
      <c r="O824" s="118">
        <v>176779267.4726654</v>
      </c>
    </row>
    <row r="825" spans="2:15" ht="14" customHeight="1" x14ac:dyDescent="0.2">
      <c r="B825" s="171"/>
      <c r="C825" s="118">
        <v>701</v>
      </c>
      <c r="D825" s="261">
        <v>27839.72</v>
      </c>
      <c r="E825" s="261">
        <v>0.03</v>
      </c>
      <c r="F825" s="118">
        <v>0.18</v>
      </c>
      <c r="G825" s="118">
        <v>79079.520000000004</v>
      </c>
      <c r="H825" s="118">
        <v>25573615.170000002</v>
      </c>
      <c r="I825" s="118">
        <v>51320.44</v>
      </c>
      <c r="J825" s="118">
        <v>140675.84</v>
      </c>
      <c r="K825" s="118">
        <v>1943115.9</v>
      </c>
      <c r="L825" s="118">
        <v>5395519.2000000002</v>
      </c>
      <c r="M825" s="118">
        <v>0.5</v>
      </c>
      <c r="N825" s="118">
        <v>0.25</v>
      </c>
      <c r="O825" s="118">
        <v>153542520.51924989</v>
      </c>
    </row>
    <row r="826" spans="2:15" ht="14" customHeight="1" x14ac:dyDescent="0.2">
      <c r="B826" s="171"/>
      <c r="C826" s="118">
        <v>702</v>
      </c>
      <c r="D826" s="261">
        <v>17092.28</v>
      </c>
      <c r="E826" s="261">
        <v>0.03</v>
      </c>
      <c r="F826" s="118">
        <v>0.16</v>
      </c>
      <c r="G826" s="118">
        <v>82001.91</v>
      </c>
      <c r="H826" s="118">
        <v>26157248.109999999</v>
      </c>
      <c r="I826" s="118">
        <v>47353.52</v>
      </c>
      <c r="J826" s="118">
        <v>134930.74</v>
      </c>
      <c r="K826" s="118">
        <v>2013853.49</v>
      </c>
      <c r="L826" s="118">
        <v>5395519.2000000002</v>
      </c>
      <c r="M826" s="118">
        <v>0.49</v>
      </c>
      <c r="N826" s="118">
        <v>0.25</v>
      </c>
      <c r="O826" s="118">
        <v>75916555.985833973</v>
      </c>
    </row>
    <row r="827" spans="2:15" ht="14" customHeight="1" x14ac:dyDescent="0.2">
      <c r="B827" s="171"/>
      <c r="C827" s="118">
        <v>703</v>
      </c>
      <c r="D827" s="261">
        <v>35384.1</v>
      </c>
      <c r="E827" s="261">
        <v>0.04</v>
      </c>
      <c r="F827" s="118">
        <v>0.24</v>
      </c>
      <c r="G827" s="118">
        <v>75682.320000000007</v>
      </c>
      <c r="H827" s="118">
        <v>23311792.030000001</v>
      </c>
      <c r="I827" s="118">
        <v>43733.05</v>
      </c>
      <c r="J827" s="118">
        <v>103024.43</v>
      </c>
      <c r="K827" s="118">
        <v>3111198.11</v>
      </c>
      <c r="L827" s="118">
        <v>5395519.2000000002</v>
      </c>
      <c r="M827" s="118">
        <v>0.5</v>
      </c>
      <c r="N827" s="118">
        <v>0.3</v>
      </c>
      <c r="O827" s="118">
        <v>203592441.72418684</v>
      </c>
    </row>
    <row r="828" spans="2:15" ht="14" customHeight="1" x14ac:dyDescent="0.2">
      <c r="B828" s="171"/>
      <c r="C828" s="118">
        <v>704</v>
      </c>
      <c r="D828" s="261">
        <v>28189.66</v>
      </c>
      <c r="E828" s="261">
        <v>0.04</v>
      </c>
      <c r="F828" s="118">
        <v>0.18</v>
      </c>
      <c r="G828" s="118">
        <v>55588.21</v>
      </c>
      <c r="H828" s="118">
        <v>17611843.579999998</v>
      </c>
      <c r="I828" s="118">
        <v>50437.67</v>
      </c>
      <c r="J828" s="118">
        <v>96007.679999999993</v>
      </c>
      <c r="K828" s="118">
        <v>1400523.59</v>
      </c>
      <c r="L828" s="118">
        <v>5395519.2000000002</v>
      </c>
      <c r="M828" s="118">
        <v>0.36</v>
      </c>
      <c r="N828" s="118">
        <v>0.33</v>
      </c>
      <c r="O828" s="118">
        <v>87022566.638110802</v>
      </c>
    </row>
    <row r="829" spans="2:15" ht="14" customHeight="1" x14ac:dyDescent="0.2">
      <c r="B829" s="171"/>
      <c r="C829" s="118">
        <v>705</v>
      </c>
      <c r="D829" s="261">
        <v>28409.45</v>
      </c>
      <c r="E829" s="261">
        <v>0.05</v>
      </c>
      <c r="F829" s="118">
        <v>0.19</v>
      </c>
      <c r="G829" s="118">
        <v>87488.8</v>
      </c>
      <c r="H829" s="118">
        <v>21225762.84</v>
      </c>
      <c r="I829" s="118">
        <v>57763.25</v>
      </c>
      <c r="J829" s="118">
        <v>92393.07</v>
      </c>
      <c r="K829" s="118">
        <v>2296968.9300000002</v>
      </c>
      <c r="L829" s="118">
        <v>5395519.2000000002</v>
      </c>
      <c r="M829" s="118">
        <v>0.56000000000000005</v>
      </c>
      <c r="N829" s="118">
        <v>0.24</v>
      </c>
      <c r="O829" s="118">
        <v>216966348.05332124</v>
      </c>
    </row>
    <row r="830" spans="2:15" ht="14" customHeight="1" x14ac:dyDescent="0.2">
      <c r="B830" s="171"/>
      <c r="C830" s="118">
        <v>706</v>
      </c>
      <c r="D830" s="261">
        <v>27428.35</v>
      </c>
      <c r="E830" s="261">
        <v>0.03</v>
      </c>
      <c r="F830" s="118">
        <v>0.17</v>
      </c>
      <c r="G830" s="118">
        <v>74930.06</v>
      </c>
      <c r="H830" s="118">
        <v>13338234.08</v>
      </c>
      <c r="I830" s="118">
        <v>53297.65</v>
      </c>
      <c r="J830" s="118">
        <v>100128.73</v>
      </c>
      <c r="K830" s="118">
        <v>2267973.4300000002</v>
      </c>
      <c r="L830" s="118">
        <v>5395519.2000000002</v>
      </c>
      <c r="M830" s="118">
        <v>0.44</v>
      </c>
      <c r="N830" s="118">
        <v>0.28000000000000003</v>
      </c>
      <c r="O830" s="118">
        <v>130857219.44585986</v>
      </c>
    </row>
    <row r="831" spans="2:15" ht="14" customHeight="1" x14ac:dyDescent="0.2">
      <c r="B831" s="171"/>
      <c r="C831" s="118">
        <v>707</v>
      </c>
      <c r="D831" s="261">
        <v>16659.18</v>
      </c>
      <c r="E831" s="261">
        <v>0.03</v>
      </c>
      <c r="F831" s="118">
        <v>0.28000000000000003</v>
      </c>
      <c r="G831" s="118">
        <v>57283.15</v>
      </c>
      <c r="H831" s="118">
        <v>21617135.059999999</v>
      </c>
      <c r="I831" s="118">
        <v>57649.34</v>
      </c>
      <c r="J831" s="118">
        <v>120945.47</v>
      </c>
      <c r="K831" s="118">
        <v>2347578.2999999998</v>
      </c>
      <c r="L831" s="118">
        <v>5395519.2000000002</v>
      </c>
      <c r="M831" s="118">
        <v>0.38</v>
      </c>
      <c r="N831" s="118">
        <v>0.37</v>
      </c>
      <c r="O831" s="118">
        <v>46771989.687897004</v>
      </c>
    </row>
    <row r="832" spans="2:15" ht="14" customHeight="1" x14ac:dyDescent="0.2">
      <c r="B832" s="171"/>
      <c r="C832" s="118">
        <v>708</v>
      </c>
      <c r="D832" s="261">
        <v>45614.82</v>
      </c>
      <c r="E832" s="261">
        <v>0.04</v>
      </c>
      <c r="F832" s="118">
        <v>0.17</v>
      </c>
      <c r="G832" s="118">
        <v>63544.49</v>
      </c>
      <c r="H832" s="118">
        <v>25329299.059999999</v>
      </c>
      <c r="I832" s="118">
        <v>61148.4</v>
      </c>
      <c r="J832" s="118">
        <v>96095.05</v>
      </c>
      <c r="K832" s="118">
        <v>2833439.01</v>
      </c>
      <c r="L832" s="118">
        <v>5395519.2000000002</v>
      </c>
      <c r="M832" s="118">
        <v>0.32</v>
      </c>
      <c r="N832" s="118">
        <v>0.3</v>
      </c>
      <c r="O832" s="118">
        <v>211483575.96824053</v>
      </c>
    </row>
    <row r="833" spans="2:15" ht="14" customHeight="1" x14ac:dyDescent="0.2">
      <c r="B833" s="171"/>
      <c r="C833" s="118">
        <v>709</v>
      </c>
      <c r="D833" s="261">
        <v>31516.09</v>
      </c>
      <c r="E833" s="261">
        <v>0.03</v>
      </c>
      <c r="F833" s="118">
        <v>0.22</v>
      </c>
      <c r="G833" s="118">
        <v>91103.65</v>
      </c>
      <c r="H833" s="118">
        <v>20172535.359999999</v>
      </c>
      <c r="I833" s="118">
        <v>43912.75</v>
      </c>
      <c r="J833" s="118">
        <v>108547.82</v>
      </c>
      <c r="K833" s="118">
        <v>3424984.64</v>
      </c>
      <c r="L833" s="118">
        <v>5395519.2000000002</v>
      </c>
      <c r="M833" s="118">
        <v>0.39</v>
      </c>
      <c r="N833" s="118">
        <v>0.31</v>
      </c>
      <c r="O833" s="118">
        <v>215332853.9978748</v>
      </c>
    </row>
    <row r="834" spans="2:15" ht="14" customHeight="1" x14ac:dyDescent="0.2">
      <c r="B834" s="171"/>
      <c r="C834" s="118">
        <v>710</v>
      </c>
      <c r="D834" s="261">
        <v>37745.620000000003</v>
      </c>
      <c r="E834" s="261">
        <v>0.03</v>
      </c>
      <c r="F834" s="118">
        <v>0.22</v>
      </c>
      <c r="G834" s="118">
        <v>65441.36</v>
      </c>
      <c r="H834" s="118">
        <v>14169752.48</v>
      </c>
      <c r="I834" s="118">
        <v>30722.62</v>
      </c>
      <c r="J834" s="118">
        <v>116918.29</v>
      </c>
      <c r="K834" s="118">
        <v>2818791.21</v>
      </c>
      <c r="L834" s="118">
        <v>5395519.2000000002</v>
      </c>
      <c r="M834" s="118">
        <v>0.54</v>
      </c>
      <c r="N834" s="118">
        <v>0.26</v>
      </c>
      <c r="O834" s="118">
        <v>197317212.2255511</v>
      </c>
    </row>
    <row r="835" spans="2:15" ht="14" customHeight="1" x14ac:dyDescent="0.2">
      <c r="B835" s="171"/>
      <c r="C835" s="118">
        <v>711</v>
      </c>
      <c r="D835" s="261">
        <v>37116.43</v>
      </c>
      <c r="E835" s="261">
        <v>0.04</v>
      </c>
      <c r="F835" s="118">
        <v>0.18</v>
      </c>
      <c r="G835" s="118">
        <v>81726.850000000006</v>
      </c>
      <c r="H835" s="118">
        <v>20063979.039999999</v>
      </c>
      <c r="I835" s="118">
        <v>59321.88</v>
      </c>
      <c r="J835" s="118">
        <v>66548.09</v>
      </c>
      <c r="K835" s="118">
        <v>2996707.76</v>
      </c>
      <c r="L835" s="118">
        <v>5395519.2000000002</v>
      </c>
      <c r="M835" s="118">
        <v>0.42</v>
      </c>
      <c r="N835" s="118">
        <v>0.37</v>
      </c>
      <c r="O835" s="118">
        <v>124149447.02853069</v>
      </c>
    </row>
    <row r="836" spans="2:15" ht="14" customHeight="1" x14ac:dyDescent="0.2">
      <c r="B836" s="171"/>
      <c r="C836" s="118">
        <v>712</v>
      </c>
      <c r="D836" s="261">
        <v>11945.12</v>
      </c>
      <c r="E836" s="261">
        <v>0.04</v>
      </c>
      <c r="F836" s="118">
        <v>0.19</v>
      </c>
      <c r="G836" s="118">
        <v>78437.899999999994</v>
      </c>
      <c r="H836" s="118">
        <v>22171956.43</v>
      </c>
      <c r="I836" s="118">
        <v>56541.23</v>
      </c>
      <c r="J836" s="118">
        <v>62775.73</v>
      </c>
      <c r="K836" s="118">
        <v>2315983.41</v>
      </c>
      <c r="L836" s="118">
        <v>5395519.2000000002</v>
      </c>
      <c r="M836" s="118">
        <v>0.4</v>
      </c>
      <c r="N836" s="118">
        <v>0.25</v>
      </c>
      <c r="O836" s="118">
        <v>81384706.058227926</v>
      </c>
    </row>
    <row r="837" spans="2:15" ht="14" customHeight="1" x14ac:dyDescent="0.2">
      <c r="B837" s="171"/>
      <c r="C837" s="118">
        <v>713</v>
      </c>
      <c r="D837" s="261">
        <v>30246.76</v>
      </c>
      <c r="E837" s="261">
        <v>0.03</v>
      </c>
      <c r="F837" s="118">
        <v>0.18</v>
      </c>
      <c r="G837" s="118">
        <v>49241.66</v>
      </c>
      <c r="H837" s="118">
        <v>21347884.16</v>
      </c>
      <c r="I837" s="118">
        <v>51456.93</v>
      </c>
      <c r="J837" s="118">
        <v>109611.12</v>
      </c>
      <c r="K837" s="118">
        <v>2126825.2000000002</v>
      </c>
      <c r="L837" s="118">
        <v>5395519.2000000002</v>
      </c>
      <c r="M837" s="118">
        <v>0.5</v>
      </c>
      <c r="N837" s="118">
        <v>0.32</v>
      </c>
      <c r="O837" s="118">
        <v>53895609.643699951</v>
      </c>
    </row>
    <row r="838" spans="2:15" ht="14" customHeight="1" x14ac:dyDescent="0.2">
      <c r="B838" s="171"/>
      <c r="C838" s="118">
        <v>714</v>
      </c>
      <c r="D838" s="261">
        <v>36263.39</v>
      </c>
      <c r="E838" s="261">
        <v>0.03</v>
      </c>
      <c r="F838" s="118">
        <v>0.21</v>
      </c>
      <c r="G838" s="118">
        <v>71700.19</v>
      </c>
      <c r="H838" s="118">
        <v>21938643.149999999</v>
      </c>
      <c r="I838" s="118">
        <v>55738.29</v>
      </c>
      <c r="J838" s="118">
        <v>84925.09</v>
      </c>
      <c r="K838" s="118">
        <v>2768850.01</v>
      </c>
      <c r="L838" s="118">
        <v>5395519.2000000002</v>
      </c>
      <c r="M838" s="118">
        <v>0.45</v>
      </c>
      <c r="N838" s="118">
        <v>0.31</v>
      </c>
      <c r="O838" s="118">
        <v>161181904.23479655</v>
      </c>
    </row>
    <row r="839" spans="2:15" ht="14" customHeight="1" x14ac:dyDescent="0.2">
      <c r="B839" s="171"/>
      <c r="C839" s="118">
        <v>715</v>
      </c>
      <c r="D839" s="261">
        <v>28227.9</v>
      </c>
      <c r="E839" s="261">
        <v>0.02</v>
      </c>
      <c r="F839" s="118">
        <v>0.2</v>
      </c>
      <c r="G839" s="118">
        <v>83640.66</v>
      </c>
      <c r="H839" s="118">
        <v>14270799.99</v>
      </c>
      <c r="I839" s="118">
        <v>44927.5</v>
      </c>
      <c r="J839" s="118">
        <v>134336.21</v>
      </c>
      <c r="K839" s="118">
        <v>2457402.92</v>
      </c>
      <c r="L839" s="118">
        <v>5395519.2000000002</v>
      </c>
      <c r="M839" s="118">
        <v>0.44</v>
      </c>
      <c r="N839" s="118">
        <v>0.26</v>
      </c>
      <c r="O839" s="118">
        <v>191733184.94451177</v>
      </c>
    </row>
    <row r="840" spans="2:15" ht="14" customHeight="1" x14ac:dyDescent="0.2">
      <c r="B840" s="171"/>
      <c r="C840" s="118">
        <v>716</v>
      </c>
      <c r="D840" s="261">
        <v>22046.57</v>
      </c>
      <c r="E840" s="261">
        <v>0.03</v>
      </c>
      <c r="F840" s="118">
        <v>0.22</v>
      </c>
      <c r="G840" s="118">
        <v>96583.67</v>
      </c>
      <c r="H840" s="118">
        <v>15484675.279999999</v>
      </c>
      <c r="I840" s="118">
        <v>42534.77</v>
      </c>
      <c r="J840" s="118">
        <v>75355.27</v>
      </c>
      <c r="K840" s="118">
        <v>3042338.29</v>
      </c>
      <c r="L840" s="118">
        <v>5395519.2000000002</v>
      </c>
      <c r="M840" s="118">
        <v>0.39</v>
      </c>
      <c r="N840" s="118">
        <v>0.22</v>
      </c>
      <c r="O840" s="118">
        <v>304512178.5640198</v>
      </c>
    </row>
    <row r="841" spans="2:15" ht="14" customHeight="1" x14ac:dyDescent="0.2">
      <c r="B841" s="171"/>
      <c r="C841" s="118">
        <v>717</v>
      </c>
      <c r="D841" s="261">
        <v>42920.3</v>
      </c>
      <c r="E841" s="261">
        <v>0.04</v>
      </c>
      <c r="F841" s="118">
        <v>0.21</v>
      </c>
      <c r="G841" s="118">
        <v>74421.31</v>
      </c>
      <c r="H841" s="118">
        <v>22044035.890000001</v>
      </c>
      <c r="I841" s="118">
        <v>45114.46</v>
      </c>
      <c r="J841" s="118">
        <v>99243.62</v>
      </c>
      <c r="K841" s="118">
        <v>2240200.06</v>
      </c>
      <c r="L841" s="118">
        <v>5395519.2000000002</v>
      </c>
      <c r="M841" s="118">
        <v>0.51</v>
      </c>
      <c r="N841" s="118">
        <v>0.31</v>
      </c>
      <c r="O841" s="118">
        <v>196028054.37685391</v>
      </c>
    </row>
    <row r="842" spans="2:15" ht="14" customHeight="1" x14ac:dyDescent="0.2">
      <c r="B842" s="171"/>
      <c r="C842" s="118">
        <v>718</v>
      </c>
      <c r="D842" s="261">
        <v>26161.7</v>
      </c>
      <c r="E842" s="261">
        <v>0.04</v>
      </c>
      <c r="F842" s="118">
        <v>0.25</v>
      </c>
      <c r="G842" s="118">
        <v>68247.17</v>
      </c>
      <c r="H842" s="118">
        <v>19624231.870000001</v>
      </c>
      <c r="I842" s="118">
        <v>73755.58</v>
      </c>
      <c r="J842" s="118">
        <v>75448.12</v>
      </c>
      <c r="K842" s="118">
        <v>2474624.4900000002</v>
      </c>
      <c r="L842" s="118">
        <v>5395519.2000000002</v>
      </c>
      <c r="M842" s="118">
        <v>0.4</v>
      </c>
      <c r="N842" s="118">
        <v>0.32</v>
      </c>
      <c r="O842" s="118">
        <v>146320902.20705748</v>
      </c>
    </row>
    <row r="843" spans="2:15" ht="14" customHeight="1" x14ac:dyDescent="0.2">
      <c r="B843" s="171"/>
      <c r="C843" s="118">
        <v>719</v>
      </c>
      <c r="D843" s="261">
        <v>33433.339999999997</v>
      </c>
      <c r="E843" s="261">
        <v>0.03</v>
      </c>
      <c r="F843" s="118">
        <v>0.14000000000000001</v>
      </c>
      <c r="G843" s="118">
        <v>71568.929999999993</v>
      </c>
      <c r="H843" s="118">
        <v>26829077.559999999</v>
      </c>
      <c r="I843" s="118">
        <v>47666.400000000001</v>
      </c>
      <c r="J843" s="118">
        <v>84828.89</v>
      </c>
      <c r="K843" s="118">
        <v>2455106.48</v>
      </c>
      <c r="L843" s="118">
        <v>5395519.2000000002</v>
      </c>
      <c r="M843" s="118">
        <v>0.43</v>
      </c>
      <c r="N843" s="118">
        <v>0.24</v>
      </c>
      <c r="O843" s="118">
        <v>157975794.97603434</v>
      </c>
    </row>
    <row r="844" spans="2:15" ht="14" customHeight="1" x14ac:dyDescent="0.2">
      <c r="B844" s="171"/>
      <c r="C844" s="118">
        <v>720</v>
      </c>
      <c r="D844" s="261">
        <v>26626.36</v>
      </c>
      <c r="E844" s="261">
        <v>0.04</v>
      </c>
      <c r="F844" s="118">
        <v>0.19</v>
      </c>
      <c r="G844" s="118">
        <v>76512.91</v>
      </c>
      <c r="H844" s="118">
        <v>10356618.26</v>
      </c>
      <c r="I844" s="118">
        <v>49482.23</v>
      </c>
      <c r="J844" s="118">
        <v>136058.51</v>
      </c>
      <c r="K844" s="118">
        <v>2270359.5099999998</v>
      </c>
      <c r="L844" s="118">
        <v>5395519.2000000002</v>
      </c>
      <c r="M844" s="118">
        <v>0.54</v>
      </c>
      <c r="N844" s="118">
        <v>0.32</v>
      </c>
      <c r="O844" s="118">
        <v>99023359.791777</v>
      </c>
    </row>
    <row r="845" spans="2:15" ht="14" customHeight="1" x14ac:dyDescent="0.2">
      <c r="B845" s="171"/>
      <c r="C845" s="118">
        <v>721</v>
      </c>
      <c r="D845" s="261">
        <v>21363.27</v>
      </c>
      <c r="E845" s="261">
        <v>0.03</v>
      </c>
      <c r="F845" s="118">
        <v>0.18</v>
      </c>
      <c r="G845" s="118">
        <v>57186.97</v>
      </c>
      <c r="H845" s="118">
        <v>24590295.989999998</v>
      </c>
      <c r="I845" s="118">
        <v>37097.11</v>
      </c>
      <c r="J845" s="118">
        <v>101846.51</v>
      </c>
      <c r="K845" s="118">
        <v>1672912.61</v>
      </c>
      <c r="L845" s="118">
        <v>5395519.2000000002</v>
      </c>
      <c r="M845" s="118">
        <v>0.42</v>
      </c>
      <c r="N845" s="118">
        <v>0.3</v>
      </c>
      <c r="O845" s="118">
        <v>57161063.398266867</v>
      </c>
    </row>
    <row r="846" spans="2:15" ht="14" customHeight="1" x14ac:dyDescent="0.2">
      <c r="B846" s="171"/>
      <c r="C846" s="118">
        <v>722</v>
      </c>
      <c r="D846" s="261">
        <v>48058.73</v>
      </c>
      <c r="E846" s="261">
        <v>0.03</v>
      </c>
      <c r="F846" s="118">
        <v>0.22</v>
      </c>
      <c r="G846" s="118">
        <v>56341</v>
      </c>
      <c r="H846" s="118">
        <v>15541607.73</v>
      </c>
      <c r="I846" s="118">
        <v>53722.47</v>
      </c>
      <c r="J846" s="118">
        <v>136358.31</v>
      </c>
      <c r="K846" s="118">
        <v>3324384.47</v>
      </c>
      <c r="L846" s="118">
        <v>5395519.2000000002</v>
      </c>
      <c r="M846" s="118">
        <v>0.33</v>
      </c>
      <c r="N846" s="118">
        <v>0.28999999999999998</v>
      </c>
      <c r="O846" s="118">
        <v>262180486.58481121</v>
      </c>
    </row>
    <row r="847" spans="2:15" ht="14" customHeight="1" x14ac:dyDescent="0.2">
      <c r="B847" s="171"/>
      <c r="C847" s="118">
        <v>723</v>
      </c>
      <c r="D847" s="261">
        <v>38227.370000000003</v>
      </c>
      <c r="E847" s="261">
        <v>0.03</v>
      </c>
      <c r="F847" s="118">
        <v>0.21</v>
      </c>
      <c r="G847" s="118">
        <v>63100.18</v>
      </c>
      <c r="H847" s="118">
        <v>15265574.289999999</v>
      </c>
      <c r="I847" s="118">
        <v>49728.18</v>
      </c>
      <c r="J847" s="118">
        <v>106391.17</v>
      </c>
      <c r="K847" s="118">
        <v>2364539.92</v>
      </c>
      <c r="L847" s="118">
        <v>5395519.2000000002</v>
      </c>
      <c r="M847" s="118">
        <v>0.47</v>
      </c>
      <c r="N847" s="118">
        <v>0.35</v>
      </c>
      <c r="O847" s="118">
        <v>111970408.31890294</v>
      </c>
    </row>
    <row r="848" spans="2:15" ht="14" customHeight="1" x14ac:dyDescent="0.2">
      <c r="B848" s="171"/>
      <c r="C848" s="118">
        <v>724</v>
      </c>
      <c r="D848" s="261">
        <v>22826.32</v>
      </c>
      <c r="E848" s="261">
        <v>0.03</v>
      </c>
      <c r="F848" s="118">
        <v>0.27</v>
      </c>
      <c r="G848" s="118">
        <v>71310.06</v>
      </c>
      <c r="H848" s="118">
        <v>21122042.84</v>
      </c>
      <c r="I848" s="118">
        <v>52617.93</v>
      </c>
      <c r="J848" s="118">
        <v>104972.8</v>
      </c>
      <c r="K848" s="118">
        <v>2802601.61</v>
      </c>
      <c r="L848" s="118">
        <v>5395519.2000000002</v>
      </c>
      <c r="M848" s="118">
        <v>0.45</v>
      </c>
      <c r="N848" s="118">
        <v>0.32</v>
      </c>
      <c r="O848" s="118">
        <v>116494231.14141107</v>
      </c>
    </row>
    <row r="849" spans="2:15" ht="14" customHeight="1" x14ac:dyDescent="0.2">
      <c r="B849" s="171"/>
      <c r="C849" s="118">
        <v>725</v>
      </c>
      <c r="D849" s="261">
        <v>19768.439999999999</v>
      </c>
      <c r="E849" s="261">
        <v>0.03</v>
      </c>
      <c r="F849" s="118">
        <v>0.23</v>
      </c>
      <c r="G849" s="118">
        <v>58409.25</v>
      </c>
      <c r="H849" s="118">
        <v>20225594.23</v>
      </c>
      <c r="I849" s="118">
        <v>34594.620000000003</v>
      </c>
      <c r="J849" s="118">
        <v>82352.52</v>
      </c>
      <c r="K849" s="118">
        <v>3095807.22</v>
      </c>
      <c r="L849" s="118">
        <v>5395519.2000000002</v>
      </c>
      <c r="M849" s="118">
        <v>0.49</v>
      </c>
      <c r="N849" s="118">
        <v>0.22</v>
      </c>
      <c r="O849" s="118">
        <v>129528918.37650947</v>
      </c>
    </row>
    <row r="850" spans="2:15" ht="14" customHeight="1" x14ac:dyDescent="0.2">
      <c r="B850" s="171"/>
      <c r="C850" s="118">
        <v>726</v>
      </c>
      <c r="D850" s="261">
        <v>38684.15</v>
      </c>
      <c r="E850" s="261">
        <v>0.03</v>
      </c>
      <c r="F850" s="118">
        <v>0.21</v>
      </c>
      <c r="G850" s="118">
        <v>84981.54</v>
      </c>
      <c r="H850" s="118">
        <v>22308775.469999999</v>
      </c>
      <c r="I850" s="118">
        <v>44561.72</v>
      </c>
      <c r="J850" s="118">
        <v>87664.85</v>
      </c>
      <c r="K850" s="118">
        <v>2268440.54</v>
      </c>
      <c r="L850" s="118">
        <v>5395519.2000000002</v>
      </c>
      <c r="M850" s="118">
        <v>0.38</v>
      </c>
      <c r="N850" s="118">
        <v>0.25</v>
      </c>
      <c r="O850" s="118">
        <v>368242958.12030101</v>
      </c>
    </row>
    <row r="851" spans="2:15" ht="14" customHeight="1" x14ac:dyDescent="0.2">
      <c r="B851" s="171"/>
      <c r="C851" s="118">
        <v>727</v>
      </c>
      <c r="D851" s="261">
        <v>16796.509999999998</v>
      </c>
      <c r="E851" s="261">
        <v>0.04</v>
      </c>
      <c r="F851" s="118">
        <v>0.11</v>
      </c>
      <c r="G851" s="118">
        <v>68459.45</v>
      </c>
      <c r="H851" s="118">
        <v>20977970.739999998</v>
      </c>
      <c r="I851" s="118">
        <v>66506.84</v>
      </c>
      <c r="J851" s="118">
        <v>99899.93</v>
      </c>
      <c r="K851" s="118">
        <v>3214718.54</v>
      </c>
      <c r="L851" s="118">
        <v>5395519.2000000002</v>
      </c>
      <c r="M851" s="118">
        <v>0.43</v>
      </c>
      <c r="N851" s="118">
        <v>0.25</v>
      </c>
      <c r="O851" s="118">
        <v>47229834.284262381</v>
      </c>
    </row>
    <row r="852" spans="2:15" ht="14" customHeight="1" x14ac:dyDescent="0.2">
      <c r="B852" s="171"/>
      <c r="C852" s="118">
        <v>728</v>
      </c>
      <c r="D852" s="261">
        <v>37494.86</v>
      </c>
      <c r="E852" s="261">
        <v>0.02</v>
      </c>
      <c r="F852" s="118">
        <v>0.18</v>
      </c>
      <c r="G852" s="118">
        <v>73496.88</v>
      </c>
      <c r="H852" s="118">
        <v>19844809.93</v>
      </c>
      <c r="I852" s="118">
        <v>62071.98</v>
      </c>
      <c r="J852" s="118">
        <v>74877.47</v>
      </c>
      <c r="K852" s="118">
        <v>1802417.92</v>
      </c>
      <c r="L852" s="118">
        <v>5395519.2000000002</v>
      </c>
      <c r="M852" s="118">
        <v>0.44</v>
      </c>
      <c r="N852" s="118">
        <v>0.32</v>
      </c>
      <c r="O852" s="118">
        <v>126862651.81409432</v>
      </c>
    </row>
    <row r="853" spans="2:15" ht="14" customHeight="1" x14ac:dyDescent="0.2">
      <c r="B853" s="171"/>
      <c r="C853" s="118">
        <v>729</v>
      </c>
      <c r="D853" s="261">
        <v>32462.080000000002</v>
      </c>
      <c r="E853" s="261">
        <v>0.04</v>
      </c>
      <c r="F853" s="118">
        <v>0.25</v>
      </c>
      <c r="G853" s="118">
        <v>66570.17</v>
      </c>
      <c r="H853" s="118">
        <v>25553890.75</v>
      </c>
      <c r="I853" s="118">
        <v>55979.57</v>
      </c>
      <c r="J853" s="118">
        <v>87911.3</v>
      </c>
      <c r="K853" s="118">
        <v>3024101.66</v>
      </c>
      <c r="L853" s="118">
        <v>5395519.2000000002</v>
      </c>
      <c r="M853" s="118">
        <v>0.41</v>
      </c>
      <c r="N853" s="118">
        <v>0.26</v>
      </c>
      <c r="O853" s="118">
        <v>268305301.35225055</v>
      </c>
    </row>
    <row r="854" spans="2:15" ht="14" customHeight="1" x14ac:dyDescent="0.2">
      <c r="B854" s="171"/>
      <c r="C854" s="118">
        <v>730</v>
      </c>
      <c r="D854" s="261">
        <v>16685.86</v>
      </c>
      <c r="E854" s="261">
        <v>0.03</v>
      </c>
      <c r="F854" s="118">
        <v>0.14000000000000001</v>
      </c>
      <c r="G854" s="118">
        <v>63310.79</v>
      </c>
      <c r="H854" s="118">
        <v>16095097.23</v>
      </c>
      <c r="I854" s="118">
        <v>53916.6</v>
      </c>
      <c r="J854" s="118">
        <v>81924.11</v>
      </c>
      <c r="K854" s="118">
        <v>1889337.51</v>
      </c>
      <c r="L854" s="118">
        <v>5395519.2000000002</v>
      </c>
      <c r="M854" s="118">
        <v>0.4</v>
      </c>
      <c r="N854" s="118">
        <v>0.28999999999999998</v>
      </c>
      <c r="O854" s="118">
        <v>43708876.824951768</v>
      </c>
    </row>
    <row r="855" spans="2:15" ht="14" customHeight="1" x14ac:dyDescent="0.2">
      <c r="B855" s="171"/>
      <c r="C855" s="118">
        <v>731</v>
      </c>
      <c r="D855" s="261">
        <v>26533.1</v>
      </c>
      <c r="E855" s="261">
        <v>0.04</v>
      </c>
      <c r="F855" s="118">
        <v>0.11</v>
      </c>
      <c r="G855" s="118">
        <v>78501.789999999994</v>
      </c>
      <c r="H855" s="118">
        <v>19659521.140000001</v>
      </c>
      <c r="I855" s="118">
        <v>49357.02</v>
      </c>
      <c r="J855" s="118">
        <v>131139.37</v>
      </c>
      <c r="K855" s="118">
        <v>2335006.4</v>
      </c>
      <c r="L855" s="118">
        <v>5395519.2000000002</v>
      </c>
      <c r="M855" s="118">
        <v>0.54</v>
      </c>
      <c r="N855" s="118">
        <v>0.3</v>
      </c>
      <c r="O855" s="118">
        <v>52789068.837340444</v>
      </c>
    </row>
    <row r="856" spans="2:15" ht="14" customHeight="1" x14ac:dyDescent="0.2">
      <c r="B856" s="171"/>
      <c r="C856" s="118">
        <v>732</v>
      </c>
      <c r="D856" s="261">
        <v>27849.21</v>
      </c>
      <c r="E856" s="261">
        <v>0.02</v>
      </c>
      <c r="F856" s="118">
        <v>0.16</v>
      </c>
      <c r="G856" s="118">
        <v>76082.03</v>
      </c>
      <c r="H856" s="118">
        <v>20895129.879999999</v>
      </c>
      <c r="I856" s="118">
        <v>62646.03</v>
      </c>
      <c r="J856" s="118">
        <v>105075.24</v>
      </c>
      <c r="K856" s="118">
        <v>1738266.59</v>
      </c>
      <c r="L856" s="118">
        <v>5395519.2000000002</v>
      </c>
      <c r="M856" s="118">
        <v>0.48</v>
      </c>
      <c r="N856" s="118">
        <v>0.33</v>
      </c>
      <c r="O856" s="118">
        <v>65549973.614138871</v>
      </c>
    </row>
    <row r="857" spans="2:15" ht="14" customHeight="1" x14ac:dyDescent="0.2">
      <c r="B857" s="171"/>
      <c r="C857" s="118">
        <v>733</v>
      </c>
      <c r="D857" s="261">
        <v>37159.599999999999</v>
      </c>
      <c r="E857" s="261">
        <v>0.03</v>
      </c>
      <c r="F857" s="118">
        <v>0.16</v>
      </c>
      <c r="G857" s="118">
        <v>47662.62</v>
      </c>
      <c r="H857" s="118">
        <v>19861477.460000001</v>
      </c>
      <c r="I857" s="118">
        <v>42981.120000000003</v>
      </c>
      <c r="J857" s="118">
        <v>102018.24000000001</v>
      </c>
      <c r="K857" s="118">
        <v>2905184.3</v>
      </c>
      <c r="L857" s="118">
        <v>5395519.2000000002</v>
      </c>
      <c r="M857" s="118">
        <v>0.45</v>
      </c>
      <c r="N857" s="118">
        <v>0.22</v>
      </c>
      <c r="O857" s="118">
        <v>153015731.80276993</v>
      </c>
    </row>
    <row r="858" spans="2:15" ht="14" customHeight="1" x14ac:dyDescent="0.2">
      <c r="B858" s="171"/>
      <c r="C858" s="118">
        <v>734</v>
      </c>
      <c r="D858" s="261">
        <v>34510.699999999997</v>
      </c>
      <c r="E858" s="261">
        <v>0.04</v>
      </c>
      <c r="F858" s="118">
        <v>0.15</v>
      </c>
      <c r="G858" s="118">
        <v>78504.62</v>
      </c>
      <c r="H858" s="118">
        <v>22213061.710000001</v>
      </c>
      <c r="I858" s="118">
        <v>67096.59</v>
      </c>
      <c r="J858" s="118">
        <v>72168.210000000006</v>
      </c>
      <c r="K858" s="118">
        <v>2123475.3199999998</v>
      </c>
      <c r="L858" s="118">
        <v>5395519.2000000002</v>
      </c>
      <c r="M858" s="118">
        <v>0.36</v>
      </c>
      <c r="N858" s="118">
        <v>0.21</v>
      </c>
      <c r="O858" s="118">
        <v>318516563.01526845</v>
      </c>
    </row>
    <row r="859" spans="2:15" ht="14" customHeight="1" x14ac:dyDescent="0.2">
      <c r="B859" s="171"/>
      <c r="C859" s="118">
        <v>735</v>
      </c>
      <c r="D859" s="261">
        <v>42212.88</v>
      </c>
      <c r="E859" s="261">
        <v>0.04</v>
      </c>
      <c r="F859" s="118">
        <v>0.21</v>
      </c>
      <c r="G859" s="118">
        <v>76450.17</v>
      </c>
      <c r="H859" s="118">
        <v>17995121.890000001</v>
      </c>
      <c r="I859" s="118">
        <v>54831.8</v>
      </c>
      <c r="J859" s="118">
        <v>75040.759999999995</v>
      </c>
      <c r="K859" s="118">
        <v>2458652.2200000002</v>
      </c>
      <c r="L859" s="118">
        <v>5395519.2000000002</v>
      </c>
      <c r="M859" s="118">
        <v>0.35</v>
      </c>
      <c r="N859" s="118">
        <v>0.3</v>
      </c>
      <c r="O859" s="118">
        <v>294677017.5271852</v>
      </c>
    </row>
    <row r="860" spans="2:15" ht="14" customHeight="1" x14ac:dyDescent="0.2">
      <c r="B860" s="171"/>
      <c r="C860" s="118">
        <v>736</v>
      </c>
      <c r="D860" s="261">
        <v>42629.2</v>
      </c>
      <c r="E860" s="261">
        <v>0.03</v>
      </c>
      <c r="F860" s="118">
        <v>0.13</v>
      </c>
      <c r="G860" s="118">
        <v>88342.14</v>
      </c>
      <c r="H860" s="118">
        <v>13495171.41</v>
      </c>
      <c r="I860" s="118">
        <v>49373.29</v>
      </c>
      <c r="J860" s="118">
        <v>110514.01</v>
      </c>
      <c r="K860" s="118">
        <v>2353555.9500000002</v>
      </c>
      <c r="L860" s="118">
        <v>5395519.2000000002</v>
      </c>
      <c r="M860" s="118">
        <v>0.41</v>
      </c>
      <c r="N860" s="118">
        <v>0.27</v>
      </c>
      <c r="O860" s="118">
        <v>215575554.55243245</v>
      </c>
    </row>
    <row r="861" spans="2:15" ht="14" customHeight="1" x14ac:dyDescent="0.2">
      <c r="B861" s="171"/>
      <c r="C861" s="118">
        <v>737</v>
      </c>
      <c r="D861" s="261">
        <v>12535</v>
      </c>
      <c r="E861" s="261">
        <v>0.03</v>
      </c>
      <c r="F861" s="118">
        <v>0.19</v>
      </c>
      <c r="G861" s="118">
        <v>71602.92</v>
      </c>
      <c r="H861" s="118">
        <v>17499782.23</v>
      </c>
      <c r="I861" s="118">
        <v>66834.7</v>
      </c>
      <c r="J861" s="118">
        <v>97881.01</v>
      </c>
      <c r="K861" s="118">
        <v>2073121.71</v>
      </c>
      <c r="L861" s="118">
        <v>5395519.2000000002</v>
      </c>
      <c r="M861" s="118">
        <v>0.52</v>
      </c>
      <c r="N861" s="118">
        <v>0.31</v>
      </c>
      <c r="O861" s="118">
        <v>30373648.74845292</v>
      </c>
    </row>
    <row r="862" spans="2:15" ht="14" customHeight="1" x14ac:dyDescent="0.2">
      <c r="B862" s="171"/>
      <c r="C862" s="118">
        <v>738</v>
      </c>
      <c r="D862" s="261">
        <v>31081.17</v>
      </c>
      <c r="E862" s="261">
        <v>0.03</v>
      </c>
      <c r="F862" s="118">
        <v>0.28000000000000003</v>
      </c>
      <c r="G862" s="118">
        <v>83534.2</v>
      </c>
      <c r="H862" s="118">
        <v>20420841.32</v>
      </c>
      <c r="I862" s="118">
        <v>64860.72</v>
      </c>
      <c r="J862" s="118">
        <v>116121.09</v>
      </c>
      <c r="K862" s="118">
        <v>1670863.94</v>
      </c>
      <c r="L862" s="118">
        <v>5395519.2000000002</v>
      </c>
      <c r="M862" s="118">
        <v>0.55000000000000004</v>
      </c>
      <c r="N862" s="118">
        <v>0.27</v>
      </c>
      <c r="O862" s="118">
        <v>239713474.74054134</v>
      </c>
    </row>
    <row r="863" spans="2:15" ht="14" customHeight="1" x14ac:dyDescent="0.2">
      <c r="B863" s="171"/>
      <c r="C863" s="118">
        <v>739</v>
      </c>
      <c r="D863" s="261">
        <v>27505.81</v>
      </c>
      <c r="E863" s="261">
        <v>0.04</v>
      </c>
      <c r="F863" s="118">
        <v>0.13</v>
      </c>
      <c r="G863" s="118">
        <v>73086.14</v>
      </c>
      <c r="H863" s="118">
        <v>22192939.34</v>
      </c>
      <c r="I863" s="118">
        <v>57490.7</v>
      </c>
      <c r="J863" s="118">
        <v>126578.57</v>
      </c>
      <c r="K863" s="118">
        <v>1527130.17</v>
      </c>
      <c r="L863" s="118">
        <v>5395519.2000000002</v>
      </c>
      <c r="M863" s="118">
        <v>0.5</v>
      </c>
      <c r="N863" s="118">
        <v>0.3</v>
      </c>
      <c r="O863" s="118">
        <v>68778438.900041178</v>
      </c>
    </row>
    <row r="864" spans="2:15" ht="14" customHeight="1" x14ac:dyDescent="0.2">
      <c r="B864" s="171"/>
      <c r="C864" s="118">
        <v>740</v>
      </c>
      <c r="D864" s="261">
        <v>17555.419999999998</v>
      </c>
      <c r="E864" s="261">
        <v>0.03</v>
      </c>
      <c r="F864" s="118">
        <v>0.19</v>
      </c>
      <c r="G864" s="118">
        <v>69883.240000000005</v>
      </c>
      <c r="H864" s="118">
        <v>23978598.199999999</v>
      </c>
      <c r="I864" s="118">
        <v>45559.7</v>
      </c>
      <c r="J864" s="118">
        <v>70820.460000000006</v>
      </c>
      <c r="K864" s="118">
        <v>1313008.95</v>
      </c>
      <c r="L864" s="118">
        <v>5395519.2000000002</v>
      </c>
      <c r="M864" s="118">
        <v>0.46</v>
      </c>
      <c r="N864" s="118">
        <v>0.31</v>
      </c>
      <c r="O864" s="118">
        <v>51802370.604034729</v>
      </c>
    </row>
    <row r="865" spans="2:15" ht="14" customHeight="1" x14ac:dyDescent="0.2">
      <c r="B865" s="171"/>
      <c r="C865" s="118">
        <v>741</v>
      </c>
      <c r="D865" s="261">
        <v>40039.269999999997</v>
      </c>
      <c r="E865" s="261">
        <v>0.03</v>
      </c>
      <c r="F865" s="118">
        <v>0.21</v>
      </c>
      <c r="G865" s="118">
        <v>64315.75</v>
      </c>
      <c r="H865" s="118">
        <v>24660575.859999999</v>
      </c>
      <c r="I865" s="118">
        <v>38391.25</v>
      </c>
      <c r="J865" s="118">
        <v>114150.69</v>
      </c>
      <c r="K865" s="118">
        <v>2158404.09</v>
      </c>
      <c r="L865" s="118">
        <v>5395519.2000000002</v>
      </c>
      <c r="M865" s="118">
        <v>0.46</v>
      </c>
      <c r="N865" s="118">
        <v>0.23</v>
      </c>
      <c r="O865" s="118">
        <v>280449564.43801266</v>
      </c>
    </row>
    <row r="866" spans="2:15" ht="14" customHeight="1" x14ac:dyDescent="0.2">
      <c r="B866" s="171"/>
      <c r="C866" s="118">
        <v>742</v>
      </c>
      <c r="D866" s="261">
        <v>30356.53</v>
      </c>
      <c r="E866" s="261">
        <v>0.04</v>
      </c>
      <c r="F866" s="118">
        <v>0.19</v>
      </c>
      <c r="G866" s="118">
        <v>69943.789999999994</v>
      </c>
      <c r="H866" s="118">
        <v>18269793.460000001</v>
      </c>
      <c r="I866" s="118">
        <v>45166.62</v>
      </c>
      <c r="J866" s="118">
        <v>104246.65</v>
      </c>
      <c r="K866" s="118">
        <v>2103916.5</v>
      </c>
      <c r="L866" s="118">
        <v>5395519.2000000002</v>
      </c>
      <c r="M866" s="118">
        <v>0.48</v>
      </c>
      <c r="N866" s="118">
        <v>0.28000000000000003</v>
      </c>
      <c r="O866" s="118">
        <v>150057084.9385207</v>
      </c>
    </row>
    <row r="867" spans="2:15" ht="14" customHeight="1" x14ac:dyDescent="0.2">
      <c r="B867" s="171"/>
      <c r="C867" s="118">
        <v>743</v>
      </c>
      <c r="D867" s="261">
        <v>42693.79</v>
      </c>
      <c r="E867" s="261">
        <v>0.03</v>
      </c>
      <c r="F867" s="118">
        <v>0.15</v>
      </c>
      <c r="G867" s="118">
        <v>71402.69</v>
      </c>
      <c r="H867" s="118">
        <v>13014836.02</v>
      </c>
      <c r="I867" s="118">
        <v>48251</v>
      </c>
      <c r="J867" s="118">
        <v>105654.16</v>
      </c>
      <c r="K867" s="118">
        <v>2631573.12</v>
      </c>
      <c r="L867" s="118">
        <v>5395519.2000000002</v>
      </c>
      <c r="M867" s="118">
        <v>0.47</v>
      </c>
      <c r="N867" s="118">
        <v>0.26</v>
      </c>
      <c r="O867" s="118">
        <v>191958180.34427267</v>
      </c>
    </row>
    <row r="868" spans="2:15" ht="14" customHeight="1" x14ac:dyDescent="0.2">
      <c r="B868" s="171"/>
      <c r="C868" s="118">
        <v>744</v>
      </c>
      <c r="D868" s="261">
        <v>28108.12</v>
      </c>
      <c r="E868" s="261">
        <v>0.04</v>
      </c>
      <c r="F868" s="118">
        <v>0.17</v>
      </c>
      <c r="G868" s="118">
        <v>48996.06</v>
      </c>
      <c r="H868" s="118">
        <v>13050300.710000001</v>
      </c>
      <c r="I868" s="118">
        <v>47972.15</v>
      </c>
      <c r="J868" s="118">
        <v>122589.77</v>
      </c>
      <c r="K868" s="118">
        <v>3480907.73</v>
      </c>
      <c r="L868" s="118">
        <v>5395519.2000000002</v>
      </c>
      <c r="M868" s="118">
        <v>0.6</v>
      </c>
      <c r="N868" s="118">
        <v>0.21</v>
      </c>
      <c r="O868" s="118">
        <v>106693657.17365739</v>
      </c>
    </row>
    <row r="869" spans="2:15" ht="14" customHeight="1" x14ac:dyDescent="0.2">
      <c r="B869" s="171"/>
      <c r="C869" s="118">
        <v>745</v>
      </c>
      <c r="D869" s="261">
        <v>23636.78</v>
      </c>
      <c r="E869" s="261">
        <v>0.03</v>
      </c>
      <c r="F869" s="118">
        <v>0.26</v>
      </c>
      <c r="G869" s="118">
        <v>51149.03</v>
      </c>
      <c r="H869" s="118">
        <v>20243485.600000001</v>
      </c>
      <c r="I869" s="118">
        <v>49414.720000000001</v>
      </c>
      <c r="J869" s="118">
        <v>126807.39</v>
      </c>
      <c r="K869" s="118">
        <v>2418292.89</v>
      </c>
      <c r="L869" s="118">
        <v>5395519.2000000002</v>
      </c>
      <c r="M869" s="118">
        <v>0.38</v>
      </c>
      <c r="N869" s="118">
        <v>0.26</v>
      </c>
      <c r="O869" s="118">
        <v>143986501.43980724</v>
      </c>
    </row>
    <row r="870" spans="2:15" ht="14" customHeight="1" x14ac:dyDescent="0.2">
      <c r="B870" s="171"/>
      <c r="C870" s="118">
        <v>746</v>
      </c>
      <c r="D870" s="261">
        <v>28684.959999999999</v>
      </c>
      <c r="E870" s="261">
        <v>0.03</v>
      </c>
      <c r="F870" s="118">
        <v>0.25</v>
      </c>
      <c r="G870" s="118">
        <v>80951.62</v>
      </c>
      <c r="H870" s="118">
        <v>18040597.460000001</v>
      </c>
      <c r="I870" s="118">
        <v>57508.46</v>
      </c>
      <c r="J870" s="118">
        <v>69199.649999999994</v>
      </c>
      <c r="K870" s="118">
        <v>2813960.78</v>
      </c>
      <c r="L870" s="118">
        <v>5395519.2000000002</v>
      </c>
      <c r="M870" s="118">
        <v>0.45</v>
      </c>
      <c r="N870" s="118">
        <v>0.3</v>
      </c>
      <c r="O870" s="118">
        <v>189837238.98415136</v>
      </c>
    </row>
    <row r="871" spans="2:15" ht="14" customHeight="1" x14ac:dyDescent="0.2">
      <c r="B871" s="171"/>
      <c r="C871" s="118">
        <v>747</v>
      </c>
      <c r="D871" s="261">
        <v>18317.39</v>
      </c>
      <c r="E871" s="261">
        <v>0.02</v>
      </c>
      <c r="F871" s="118">
        <v>0.21</v>
      </c>
      <c r="G871" s="118">
        <v>78662.100000000006</v>
      </c>
      <c r="H871" s="118">
        <v>21037878.73</v>
      </c>
      <c r="I871" s="118">
        <v>33143.9</v>
      </c>
      <c r="J871" s="118">
        <v>102786.56</v>
      </c>
      <c r="K871" s="118">
        <v>3141417.69</v>
      </c>
      <c r="L871" s="118">
        <v>5395519.2000000002</v>
      </c>
      <c r="M871" s="118">
        <v>0.45</v>
      </c>
      <c r="N871" s="118">
        <v>0.27</v>
      </c>
      <c r="O871" s="118">
        <v>98737394.043797731</v>
      </c>
    </row>
    <row r="872" spans="2:15" ht="14" customHeight="1" x14ac:dyDescent="0.2">
      <c r="B872" s="171"/>
      <c r="C872" s="118">
        <v>748</v>
      </c>
      <c r="D872" s="261">
        <v>17235.740000000002</v>
      </c>
      <c r="E872" s="261">
        <v>0.04</v>
      </c>
      <c r="F872" s="118">
        <v>0.24</v>
      </c>
      <c r="G872" s="118">
        <v>75165.27</v>
      </c>
      <c r="H872" s="118">
        <v>23032013.5</v>
      </c>
      <c r="I872" s="118">
        <v>39253.54</v>
      </c>
      <c r="J872" s="118">
        <v>123980.71</v>
      </c>
      <c r="K872" s="118">
        <v>1808449.76</v>
      </c>
      <c r="L872" s="118">
        <v>5395519.2000000002</v>
      </c>
      <c r="M872" s="118">
        <v>0.33</v>
      </c>
      <c r="N872" s="118">
        <v>0.25</v>
      </c>
      <c r="O872" s="118">
        <v>182107897.67524615</v>
      </c>
    </row>
    <row r="873" spans="2:15" ht="14" customHeight="1" x14ac:dyDescent="0.2">
      <c r="B873" s="171"/>
      <c r="C873" s="118">
        <v>749</v>
      </c>
      <c r="D873" s="261">
        <v>12353.25</v>
      </c>
      <c r="E873" s="261">
        <v>0.03</v>
      </c>
      <c r="F873" s="118">
        <v>0.16</v>
      </c>
      <c r="G873" s="118">
        <v>67454.87</v>
      </c>
      <c r="H873" s="118">
        <v>13629975.289999999</v>
      </c>
      <c r="I873" s="118">
        <v>49942.52</v>
      </c>
      <c r="J873" s="118">
        <v>107801.51</v>
      </c>
      <c r="K873" s="118">
        <v>3061586.9</v>
      </c>
      <c r="L873" s="118">
        <v>5395519.2000000002</v>
      </c>
      <c r="M873" s="118">
        <v>0.45</v>
      </c>
      <c r="N873" s="118">
        <v>0.24</v>
      </c>
      <c r="O873" s="118">
        <v>54904612.629526712</v>
      </c>
    </row>
    <row r="874" spans="2:15" ht="14" customHeight="1" x14ac:dyDescent="0.2">
      <c r="B874" s="171"/>
      <c r="C874" s="118">
        <v>750</v>
      </c>
      <c r="D874" s="261">
        <v>18888.07</v>
      </c>
      <c r="E874" s="261">
        <v>0.04</v>
      </c>
      <c r="F874" s="118">
        <v>0.19</v>
      </c>
      <c r="G874" s="118">
        <v>35984.49</v>
      </c>
      <c r="H874" s="118">
        <v>25787754.690000001</v>
      </c>
      <c r="I874" s="118">
        <v>39470.22</v>
      </c>
      <c r="J874" s="118">
        <v>105704.41</v>
      </c>
      <c r="K874" s="118">
        <v>2763771.11</v>
      </c>
      <c r="L874" s="118">
        <v>5395519.2000000002</v>
      </c>
      <c r="M874" s="118">
        <v>0.44</v>
      </c>
      <c r="N874" s="118">
        <v>0.28999999999999998</v>
      </c>
      <c r="O874" s="118">
        <v>26271736.551887587</v>
      </c>
    </row>
    <row r="875" spans="2:15" ht="14" customHeight="1" x14ac:dyDescent="0.2">
      <c r="B875" s="171"/>
      <c r="C875" s="118">
        <v>751</v>
      </c>
      <c r="D875" s="261">
        <v>27438.36</v>
      </c>
      <c r="E875" s="261">
        <v>0.03</v>
      </c>
      <c r="F875" s="118">
        <v>0.28999999999999998</v>
      </c>
      <c r="G875" s="118">
        <v>80472.73</v>
      </c>
      <c r="H875" s="118">
        <v>17046855.82</v>
      </c>
      <c r="I875" s="118">
        <v>56111.17</v>
      </c>
      <c r="J875" s="118">
        <v>86885.65</v>
      </c>
      <c r="K875" s="118">
        <v>1463345.64</v>
      </c>
      <c r="L875" s="118">
        <v>5395519.2000000002</v>
      </c>
      <c r="M875" s="118">
        <v>0.45</v>
      </c>
      <c r="N875" s="118">
        <v>0.31</v>
      </c>
      <c r="O875" s="118">
        <v>198955258.88723058</v>
      </c>
    </row>
    <row r="876" spans="2:15" ht="14" customHeight="1" x14ac:dyDescent="0.2">
      <c r="B876" s="171"/>
      <c r="C876" s="118">
        <v>752</v>
      </c>
      <c r="D876" s="261">
        <v>33454.959999999999</v>
      </c>
      <c r="E876" s="261">
        <v>0.03</v>
      </c>
      <c r="F876" s="118">
        <v>0.17</v>
      </c>
      <c r="G876" s="118">
        <v>62521</v>
      </c>
      <c r="H876" s="118">
        <v>19788630.219999999</v>
      </c>
      <c r="I876" s="118">
        <v>43699.06</v>
      </c>
      <c r="J876" s="118">
        <v>91621.3</v>
      </c>
      <c r="K876" s="118">
        <v>2624494.35</v>
      </c>
      <c r="L876" s="118">
        <v>5395519.2000000002</v>
      </c>
      <c r="M876" s="118">
        <v>0.39</v>
      </c>
      <c r="N876" s="118">
        <v>0.39</v>
      </c>
      <c r="O876" s="118">
        <v>60427757.897473343</v>
      </c>
    </row>
    <row r="877" spans="2:15" ht="14" customHeight="1" x14ac:dyDescent="0.2">
      <c r="B877" s="171"/>
      <c r="C877" s="118">
        <v>753</v>
      </c>
      <c r="D877" s="261">
        <v>21320.52</v>
      </c>
      <c r="E877" s="261">
        <v>0.02</v>
      </c>
      <c r="F877" s="118">
        <v>0.18</v>
      </c>
      <c r="G877" s="118">
        <v>87186.71</v>
      </c>
      <c r="H877" s="118">
        <v>17865390.800000001</v>
      </c>
      <c r="I877" s="118">
        <v>40389.31</v>
      </c>
      <c r="J877" s="118">
        <v>108459.9</v>
      </c>
      <c r="K877" s="118">
        <v>2465264.9</v>
      </c>
      <c r="L877" s="118">
        <v>5395519.2000000002</v>
      </c>
      <c r="M877" s="118">
        <v>0.37</v>
      </c>
      <c r="N877" s="118">
        <v>0.24</v>
      </c>
      <c r="O877" s="118">
        <v>169886048.40386316</v>
      </c>
    </row>
    <row r="878" spans="2:15" ht="14" customHeight="1" x14ac:dyDescent="0.2">
      <c r="B878" s="171"/>
      <c r="C878" s="118">
        <v>754</v>
      </c>
      <c r="D878" s="261">
        <v>29287.919999999998</v>
      </c>
      <c r="E878" s="261">
        <v>0.04</v>
      </c>
      <c r="F878" s="118">
        <v>0.2</v>
      </c>
      <c r="G878" s="118">
        <v>79166.720000000001</v>
      </c>
      <c r="H878" s="118">
        <v>21928668.850000001</v>
      </c>
      <c r="I878" s="118">
        <v>63172.04</v>
      </c>
      <c r="J878" s="118">
        <v>86737.85</v>
      </c>
      <c r="K878" s="118">
        <v>1739803.86</v>
      </c>
      <c r="L878" s="118">
        <v>5395519.2000000002</v>
      </c>
      <c r="M878" s="118">
        <v>0.4</v>
      </c>
      <c r="N878" s="118">
        <v>0.31</v>
      </c>
      <c r="O878" s="118">
        <v>162437294.99653295</v>
      </c>
    </row>
    <row r="879" spans="2:15" ht="14" customHeight="1" x14ac:dyDescent="0.2">
      <c r="B879" s="171"/>
      <c r="C879" s="118">
        <v>755</v>
      </c>
      <c r="D879" s="261">
        <v>36409.18</v>
      </c>
      <c r="E879" s="261">
        <v>0.03</v>
      </c>
      <c r="F879" s="118">
        <v>0.18</v>
      </c>
      <c r="G879" s="118">
        <v>61200.31</v>
      </c>
      <c r="H879" s="118">
        <v>19802285.039999999</v>
      </c>
      <c r="I879" s="118">
        <v>50541.41</v>
      </c>
      <c r="J879" s="118">
        <v>100768.28</v>
      </c>
      <c r="K879" s="118">
        <v>2402360.71</v>
      </c>
      <c r="L879" s="118">
        <v>5395519.2000000002</v>
      </c>
      <c r="M879" s="118">
        <v>0.47</v>
      </c>
      <c r="N879" s="118">
        <v>0.4</v>
      </c>
      <c r="O879" s="118">
        <v>54311174.779012583</v>
      </c>
    </row>
    <row r="880" spans="2:15" ht="14" customHeight="1" x14ac:dyDescent="0.2">
      <c r="B880" s="171"/>
      <c r="C880" s="118">
        <v>756</v>
      </c>
      <c r="D880" s="261">
        <v>40726.81</v>
      </c>
      <c r="E880" s="261">
        <v>0.03</v>
      </c>
      <c r="F880" s="118">
        <v>0.23</v>
      </c>
      <c r="G880" s="118">
        <v>63475.21</v>
      </c>
      <c r="H880" s="118">
        <v>19871319.359999999</v>
      </c>
      <c r="I880" s="118">
        <v>61910.18</v>
      </c>
      <c r="J880" s="118">
        <v>125444.78</v>
      </c>
      <c r="K880" s="118">
        <v>2382725.2200000002</v>
      </c>
      <c r="L880" s="118">
        <v>5395519.2000000002</v>
      </c>
      <c r="M880" s="118">
        <v>0.44</v>
      </c>
      <c r="N880" s="118">
        <v>0.28999999999999998</v>
      </c>
      <c r="O880" s="118">
        <v>211712550.12699136</v>
      </c>
    </row>
    <row r="881" spans="2:15" ht="14" customHeight="1" x14ac:dyDescent="0.2">
      <c r="B881" s="171"/>
      <c r="C881" s="118">
        <v>757</v>
      </c>
      <c r="D881" s="261">
        <v>32671.22</v>
      </c>
      <c r="E881" s="261">
        <v>0.02</v>
      </c>
      <c r="F881" s="118">
        <v>0.19</v>
      </c>
      <c r="G881" s="118">
        <v>74573.740000000005</v>
      </c>
      <c r="H881" s="118">
        <v>20477113.649999999</v>
      </c>
      <c r="I881" s="118">
        <v>72847.759999999995</v>
      </c>
      <c r="J881" s="118">
        <v>111169.41</v>
      </c>
      <c r="K881" s="118">
        <v>2345131.58</v>
      </c>
      <c r="L881" s="118">
        <v>5395519.2000000002</v>
      </c>
      <c r="M881" s="118">
        <v>0.4</v>
      </c>
      <c r="N881" s="118">
        <v>0.28999999999999998</v>
      </c>
      <c r="O881" s="118">
        <v>156876122.84678543</v>
      </c>
    </row>
    <row r="882" spans="2:15" ht="14" customHeight="1" x14ac:dyDescent="0.2">
      <c r="B882" s="171"/>
      <c r="C882" s="118">
        <v>758</v>
      </c>
      <c r="D882" s="261">
        <v>35739.64</v>
      </c>
      <c r="E882" s="261">
        <v>0.03</v>
      </c>
      <c r="F882" s="118">
        <v>0.16</v>
      </c>
      <c r="G882" s="118">
        <v>54720.62</v>
      </c>
      <c r="H882" s="118">
        <v>21471937.050000001</v>
      </c>
      <c r="I882" s="118">
        <v>69004.399999999994</v>
      </c>
      <c r="J882" s="118">
        <v>84668.01</v>
      </c>
      <c r="K882" s="118">
        <v>3147017.31</v>
      </c>
      <c r="L882" s="118">
        <v>5395519.2000000002</v>
      </c>
      <c r="M882" s="118">
        <v>0.44</v>
      </c>
      <c r="N882" s="118">
        <v>0.32</v>
      </c>
      <c r="O882" s="118">
        <v>77187431.408496171</v>
      </c>
    </row>
    <row r="883" spans="2:15" ht="14" customHeight="1" x14ac:dyDescent="0.2">
      <c r="B883" s="171"/>
      <c r="C883" s="118">
        <v>759</v>
      </c>
      <c r="D883" s="261">
        <v>27998</v>
      </c>
      <c r="E883" s="261">
        <v>0.03</v>
      </c>
      <c r="F883" s="118">
        <v>0.18</v>
      </c>
      <c r="G883" s="118">
        <v>67997.539999999994</v>
      </c>
      <c r="H883" s="118">
        <v>21880826.629999999</v>
      </c>
      <c r="I883" s="118">
        <v>42816.54</v>
      </c>
      <c r="J883" s="118">
        <v>63096.38</v>
      </c>
      <c r="K883" s="118">
        <v>2525846.59</v>
      </c>
      <c r="L883" s="118">
        <v>5395519.2000000002</v>
      </c>
      <c r="M883" s="118">
        <v>0.45</v>
      </c>
      <c r="N883" s="118">
        <v>0.27</v>
      </c>
      <c r="O883" s="118">
        <v>126568514.491373</v>
      </c>
    </row>
    <row r="884" spans="2:15" ht="14" customHeight="1" x14ac:dyDescent="0.2">
      <c r="B884" s="171"/>
      <c r="C884" s="118">
        <v>760</v>
      </c>
      <c r="D884" s="261">
        <v>25005.29</v>
      </c>
      <c r="E884" s="261">
        <v>0.03</v>
      </c>
      <c r="F884" s="118">
        <v>0.21</v>
      </c>
      <c r="G884" s="118">
        <v>53742.22</v>
      </c>
      <c r="H884" s="118">
        <v>17583452.899999999</v>
      </c>
      <c r="I884" s="118">
        <v>47264.27</v>
      </c>
      <c r="J884" s="118">
        <v>99256.61</v>
      </c>
      <c r="K884" s="118">
        <v>3198230.71</v>
      </c>
      <c r="L884" s="118">
        <v>5395519.2000000002</v>
      </c>
      <c r="M884" s="118">
        <v>0.41</v>
      </c>
      <c r="N884" s="118">
        <v>0.35</v>
      </c>
      <c r="O884" s="118">
        <v>59833558.246560924</v>
      </c>
    </row>
    <row r="885" spans="2:15" ht="14" customHeight="1" x14ac:dyDescent="0.2">
      <c r="B885" s="171"/>
      <c r="C885" s="118">
        <v>761</v>
      </c>
      <c r="D885" s="261">
        <v>39552.78</v>
      </c>
      <c r="E885" s="261">
        <v>0.03</v>
      </c>
      <c r="F885" s="118">
        <v>0.18</v>
      </c>
      <c r="G885" s="118">
        <v>62613.53</v>
      </c>
      <c r="H885" s="118">
        <v>16217034.949999999</v>
      </c>
      <c r="I885" s="118">
        <v>43187.17</v>
      </c>
      <c r="J885" s="118">
        <v>102387.59</v>
      </c>
      <c r="K885" s="118">
        <v>1489494.02</v>
      </c>
      <c r="L885" s="118">
        <v>5395519.2000000002</v>
      </c>
      <c r="M885" s="118">
        <v>0.47</v>
      </c>
      <c r="N885" s="118">
        <v>0.21</v>
      </c>
      <c r="O885" s="118">
        <v>268238274.70437741</v>
      </c>
    </row>
    <row r="886" spans="2:15" ht="14" customHeight="1" x14ac:dyDescent="0.2">
      <c r="B886" s="171"/>
      <c r="C886" s="118">
        <v>762</v>
      </c>
      <c r="D886" s="261">
        <v>28558.58</v>
      </c>
      <c r="E886" s="261">
        <v>0.03</v>
      </c>
      <c r="F886" s="118">
        <v>0.2</v>
      </c>
      <c r="G886" s="118">
        <v>55818.02</v>
      </c>
      <c r="H886" s="118">
        <v>28710394.719999999</v>
      </c>
      <c r="I886" s="118">
        <v>31982.95</v>
      </c>
      <c r="J886" s="118">
        <v>101219.11</v>
      </c>
      <c r="K886" s="118">
        <v>2016034.77</v>
      </c>
      <c r="L886" s="118">
        <v>5395519.2000000002</v>
      </c>
      <c r="M886" s="118">
        <v>0.46</v>
      </c>
      <c r="N886" s="118">
        <v>0.39</v>
      </c>
      <c r="O886" s="118">
        <v>34731562.723077029</v>
      </c>
    </row>
    <row r="887" spans="2:15" ht="14" customHeight="1" x14ac:dyDescent="0.2">
      <c r="B887" s="171"/>
      <c r="C887" s="118">
        <v>763</v>
      </c>
      <c r="D887" s="261">
        <v>24770.98</v>
      </c>
      <c r="E887" s="261">
        <v>0.03</v>
      </c>
      <c r="F887" s="118">
        <v>0.15</v>
      </c>
      <c r="G887" s="118">
        <v>75718.28</v>
      </c>
      <c r="H887" s="118">
        <v>17172792.050000001</v>
      </c>
      <c r="I887" s="118">
        <v>50118.43</v>
      </c>
      <c r="J887" s="118">
        <v>101300.27</v>
      </c>
      <c r="K887" s="118">
        <v>3370558.62</v>
      </c>
      <c r="L887" s="118">
        <v>5395519.2000000002</v>
      </c>
      <c r="M887" s="118">
        <v>0.41</v>
      </c>
      <c r="N887" s="118">
        <v>0.31</v>
      </c>
      <c r="O887" s="118">
        <v>82277049.005234584</v>
      </c>
    </row>
    <row r="888" spans="2:15" ht="14" customHeight="1" x14ac:dyDescent="0.2">
      <c r="B888" s="171"/>
      <c r="C888" s="118">
        <v>764</v>
      </c>
      <c r="D888" s="261">
        <v>39701.46</v>
      </c>
      <c r="E888" s="261">
        <v>0.04</v>
      </c>
      <c r="F888" s="118">
        <v>0.27</v>
      </c>
      <c r="G888" s="118">
        <v>42825.47</v>
      </c>
      <c r="H888" s="118">
        <v>10138589.369999999</v>
      </c>
      <c r="I888" s="118">
        <v>52893.1</v>
      </c>
      <c r="J888" s="118">
        <v>64083.39</v>
      </c>
      <c r="K888" s="118">
        <v>2646419.6800000002</v>
      </c>
      <c r="L888" s="118">
        <v>5395519.2000000002</v>
      </c>
      <c r="M888" s="118">
        <v>0.4</v>
      </c>
      <c r="N888" s="118">
        <v>0.24</v>
      </c>
      <c r="O888" s="118">
        <v>281233337.097408</v>
      </c>
    </row>
    <row r="889" spans="2:15" ht="14" customHeight="1" x14ac:dyDescent="0.2">
      <c r="B889" s="171"/>
      <c r="C889" s="118">
        <v>765</v>
      </c>
      <c r="D889" s="261">
        <v>43600.49</v>
      </c>
      <c r="E889" s="261">
        <v>0.04</v>
      </c>
      <c r="F889" s="118">
        <v>0.22</v>
      </c>
      <c r="G889" s="118">
        <v>44101.38</v>
      </c>
      <c r="H889" s="118">
        <v>27049908.940000001</v>
      </c>
      <c r="I889" s="118">
        <v>50212.1</v>
      </c>
      <c r="J889" s="118">
        <v>67318.14</v>
      </c>
      <c r="K889" s="118">
        <v>3009644.91</v>
      </c>
      <c r="L889" s="118">
        <v>5395519.2000000002</v>
      </c>
      <c r="M889" s="118">
        <v>0.49</v>
      </c>
      <c r="N889" s="118">
        <v>0.25</v>
      </c>
      <c r="O889" s="118">
        <v>184927277.53222176</v>
      </c>
    </row>
    <row r="890" spans="2:15" ht="14" customHeight="1" x14ac:dyDescent="0.2">
      <c r="B890" s="171"/>
      <c r="C890" s="118">
        <v>766</v>
      </c>
      <c r="D890" s="261">
        <v>25901.08</v>
      </c>
      <c r="E890" s="261">
        <v>0.03</v>
      </c>
      <c r="F890" s="118">
        <v>0.26</v>
      </c>
      <c r="G890" s="118">
        <v>88724.82</v>
      </c>
      <c r="H890" s="118">
        <v>18160006.690000001</v>
      </c>
      <c r="I890" s="118">
        <v>43545.41</v>
      </c>
      <c r="J890" s="118">
        <v>133925.43</v>
      </c>
      <c r="K890" s="118">
        <v>2542726.67</v>
      </c>
      <c r="L890" s="118">
        <v>5395519.2000000002</v>
      </c>
      <c r="M890" s="118">
        <v>0.56000000000000005</v>
      </c>
      <c r="N890" s="118">
        <v>0.28000000000000003</v>
      </c>
      <c r="O890" s="118">
        <v>176451651.51044071</v>
      </c>
    </row>
    <row r="891" spans="2:15" ht="14" customHeight="1" x14ac:dyDescent="0.2">
      <c r="B891" s="171"/>
      <c r="C891" s="118">
        <v>767</v>
      </c>
      <c r="D891" s="261">
        <v>16316.36</v>
      </c>
      <c r="E891" s="261">
        <v>0.04</v>
      </c>
      <c r="F891" s="118">
        <v>0.24</v>
      </c>
      <c r="G891" s="118">
        <v>69154.77</v>
      </c>
      <c r="H891" s="118">
        <v>21631546.780000001</v>
      </c>
      <c r="I891" s="118">
        <v>45004.09</v>
      </c>
      <c r="J891" s="118">
        <v>107368.28</v>
      </c>
      <c r="K891" s="118">
        <v>2635731.2400000002</v>
      </c>
      <c r="L891" s="118">
        <v>5395519.2000000002</v>
      </c>
      <c r="M891" s="118">
        <v>0.39</v>
      </c>
      <c r="N891" s="118">
        <v>0.36</v>
      </c>
      <c r="O891" s="118">
        <v>56975430.862019137</v>
      </c>
    </row>
    <row r="892" spans="2:15" ht="14" customHeight="1" x14ac:dyDescent="0.2">
      <c r="B892" s="171"/>
      <c r="C892" s="118">
        <v>768</v>
      </c>
      <c r="D892" s="261">
        <v>17492.62</v>
      </c>
      <c r="E892" s="261">
        <v>0.03</v>
      </c>
      <c r="F892" s="118">
        <v>0.24</v>
      </c>
      <c r="G892" s="118">
        <v>76649.8</v>
      </c>
      <c r="H892" s="118">
        <v>21864400.27</v>
      </c>
      <c r="I892" s="118">
        <v>48265.31</v>
      </c>
      <c r="J892" s="118">
        <v>131331.17000000001</v>
      </c>
      <c r="K892" s="118">
        <v>3245774.36</v>
      </c>
      <c r="L892" s="118">
        <v>5395519.2000000002</v>
      </c>
      <c r="M892" s="118">
        <v>0.44</v>
      </c>
      <c r="N892" s="118">
        <v>0.24</v>
      </c>
      <c r="O892" s="118">
        <v>151764405.68520927</v>
      </c>
    </row>
    <row r="893" spans="2:15" ht="14" customHeight="1" x14ac:dyDescent="0.2">
      <c r="B893" s="171"/>
      <c r="C893" s="118">
        <v>769</v>
      </c>
      <c r="D893" s="261">
        <v>37374.31</v>
      </c>
      <c r="E893" s="261">
        <v>0.03</v>
      </c>
      <c r="F893" s="118">
        <v>0.17</v>
      </c>
      <c r="G893" s="118">
        <v>51233.94</v>
      </c>
      <c r="H893" s="118">
        <v>23404891.960000001</v>
      </c>
      <c r="I893" s="118">
        <v>58030.29</v>
      </c>
      <c r="J893" s="118">
        <v>142410.4</v>
      </c>
      <c r="K893" s="118">
        <v>2819851.9</v>
      </c>
      <c r="L893" s="118">
        <v>5395519.2000000002</v>
      </c>
      <c r="M893" s="118">
        <v>0.42</v>
      </c>
      <c r="N893" s="118">
        <v>0.34</v>
      </c>
      <c r="O893" s="118">
        <v>70540752.931497455</v>
      </c>
    </row>
    <row r="894" spans="2:15" ht="14" customHeight="1" x14ac:dyDescent="0.2">
      <c r="B894" s="171"/>
      <c r="C894" s="118">
        <v>770</v>
      </c>
      <c r="D894" s="261">
        <v>36272.01</v>
      </c>
      <c r="E894" s="261">
        <v>0.02</v>
      </c>
      <c r="F894" s="118">
        <v>0.16</v>
      </c>
      <c r="G894" s="118">
        <v>51431.65</v>
      </c>
      <c r="H894" s="118">
        <v>14634578.32</v>
      </c>
      <c r="I894" s="118">
        <v>57950.93</v>
      </c>
      <c r="J894" s="118">
        <v>98309.55</v>
      </c>
      <c r="K894" s="118">
        <v>3429369.88</v>
      </c>
      <c r="L894" s="118">
        <v>5395519.2000000002</v>
      </c>
      <c r="M894" s="118">
        <v>0.36</v>
      </c>
      <c r="N894" s="118">
        <v>0.28000000000000003</v>
      </c>
      <c r="O894" s="118">
        <v>114137941.76725601</v>
      </c>
    </row>
    <row r="895" spans="2:15" ht="14" customHeight="1" x14ac:dyDescent="0.2">
      <c r="B895" s="171"/>
      <c r="C895" s="118">
        <v>771</v>
      </c>
      <c r="D895" s="261">
        <v>15373.78</v>
      </c>
      <c r="E895" s="261">
        <v>0.03</v>
      </c>
      <c r="F895" s="118">
        <v>0.17</v>
      </c>
      <c r="G895" s="118">
        <v>59232.27</v>
      </c>
      <c r="H895" s="118">
        <v>16774490.4</v>
      </c>
      <c r="I895" s="118">
        <v>56792.92</v>
      </c>
      <c r="J895" s="118">
        <v>122787.34</v>
      </c>
      <c r="K895" s="118">
        <v>2725865.49</v>
      </c>
      <c r="L895" s="118">
        <v>5395519.2000000002</v>
      </c>
      <c r="M895" s="118">
        <v>0.35</v>
      </c>
      <c r="N895" s="118">
        <v>0.31</v>
      </c>
      <c r="O895" s="118">
        <v>42376868.287797339</v>
      </c>
    </row>
    <row r="896" spans="2:15" ht="14" customHeight="1" x14ac:dyDescent="0.2">
      <c r="B896" s="171"/>
      <c r="C896" s="118">
        <v>772</v>
      </c>
      <c r="D896" s="261">
        <v>31951.43</v>
      </c>
      <c r="E896" s="261">
        <v>0.03</v>
      </c>
      <c r="F896" s="118">
        <v>0.18</v>
      </c>
      <c r="G896" s="118">
        <v>41907.550000000003</v>
      </c>
      <c r="H896" s="118">
        <v>14100682.25</v>
      </c>
      <c r="I896" s="118">
        <v>60167.85</v>
      </c>
      <c r="J896" s="118">
        <v>80023.350000000006</v>
      </c>
      <c r="K896" s="118">
        <v>3079019.4</v>
      </c>
      <c r="L896" s="118">
        <v>5395519.2000000002</v>
      </c>
      <c r="M896" s="118">
        <v>0.48</v>
      </c>
      <c r="N896" s="118">
        <v>0.24</v>
      </c>
      <c r="O896" s="118">
        <v>105666888.57486498</v>
      </c>
    </row>
    <row r="897" spans="2:15" ht="14" customHeight="1" x14ac:dyDescent="0.2">
      <c r="B897" s="171"/>
      <c r="C897" s="118">
        <v>773</v>
      </c>
      <c r="D897" s="261">
        <v>14355.18</v>
      </c>
      <c r="E897" s="261">
        <v>0.04</v>
      </c>
      <c r="F897" s="118">
        <v>0.18</v>
      </c>
      <c r="G897" s="118">
        <v>79840.479999999996</v>
      </c>
      <c r="H897" s="118">
        <v>14048909.17</v>
      </c>
      <c r="I897" s="118">
        <v>52220.92</v>
      </c>
      <c r="J897" s="118">
        <v>101592.27</v>
      </c>
      <c r="K897" s="118">
        <v>3480187.38</v>
      </c>
      <c r="L897" s="118">
        <v>5395519.2000000002</v>
      </c>
      <c r="M897" s="118">
        <v>0.4</v>
      </c>
      <c r="N897" s="118">
        <v>0.3</v>
      </c>
      <c r="O897" s="118">
        <v>71016300.955906942</v>
      </c>
    </row>
    <row r="898" spans="2:15" ht="14" customHeight="1" x14ac:dyDescent="0.2">
      <c r="B898" s="171"/>
      <c r="C898" s="118">
        <v>774</v>
      </c>
      <c r="D898" s="261">
        <v>17961.53</v>
      </c>
      <c r="E898" s="261">
        <v>0.03</v>
      </c>
      <c r="F898" s="118">
        <v>0.16</v>
      </c>
      <c r="G898" s="118">
        <v>46856.480000000003</v>
      </c>
      <c r="H898" s="118">
        <v>13901875.189999999</v>
      </c>
      <c r="I898" s="118">
        <v>59509.88</v>
      </c>
      <c r="J898" s="118">
        <v>106666.64</v>
      </c>
      <c r="K898" s="118">
        <v>1790428.07</v>
      </c>
      <c r="L898" s="118">
        <v>5395519.2000000002</v>
      </c>
      <c r="M898" s="118">
        <v>0.59</v>
      </c>
      <c r="N898" s="118">
        <v>0.33</v>
      </c>
      <c r="O898" s="118">
        <v>13653838.610389234</v>
      </c>
    </row>
    <row r="899" spans="2:15" ht="14" customHeight="1" x14ac:dyDescent="0.2">
      <c r="B899" s="171"/>
      <c r="C899" s="118">
        <v>775</v>
      </c>
      <c r="D899" s="261">
        <v>36872.089999999997</v>
      </c>
      <c r="E899" s="261">
        <v>0.03</v>
      </c>
      <c r="F899" s="118">
        <v>0.26</v>
      </c>
      <c r="G899" s="118">
        <v>42916.82</v>
      </c>
      <c r="H899" s="118">
        <v>26988928.010000002</v>
      </c>
      <c r="I899" s="118">
        <v>47513.39</v>
      </c>
      <c r="J899" s="118">
        <v>109173.75</v>
      </c>
      <c r="K899" s="118">
        <v>2364737.6800000002</v>
      </c>
      <c r="L899" s="118">
        <v>5395519.2000000002</v>
      </c>
      <c r="M899" s="118">
        <v>0.4</v>
      </c>
      <c r="N899" s="118">
        <v>0.22</v>
      </c>
      <c r="O899" s="118">
        <v>249213583.5631144</v>
      </c>
    </row>
    <row r="900" spans="2:15" ht="14" customHeight="1" x14ac:dyDescent="0.2">
      <c r="B900" s="171"/>
      <c r="C900" s="118">
        <v>776</v>
      </c>
      <c r="D900" s="261">
        <v>18359.84</v>
      </c>
      <c r="E900" s="261">
        <v>0.04</v>
      </c>
      <c r="F900" s="118">
        <v>0.21</v>
      </c>
      <c r="G900" s="118">
        <v>70698.399999999994</v>
      </c>
      <c r="H900" s="118">
        <v>21065998.670000002</v>
      </c>
      <c r="I900" s="118">
        <v>50650.879999999997</v>
      </c>
      <c r="J900" s="118">
        <v>101723.87</v>
      </c>
      <c r="K900" s="118">
        <v>2867926.61</v>
      </c>
      <c r="L900" s="118">
        <v>5395519.2000000002</v>
      </c>
      <c r="M900" s="118">
        <v>0.51</v>
      </c>
      <c r="N900" s="118">
        <v>0.35</v>
      </c>
      <c r="O900" s="118">
        <v>45856576.510800585</v>
      </c>
    </row>
    <row r="901" spans="2:15" ht="14" customHeight="1" x14ac:dyDescent="0.2">
      <c r="B901" s="171"/>
      <c r="C901" s="118">
        <v>777</v>
      </c>
      <c r="D901" s="261">
        <v>18512.189999999999</v>
      </c>
      <c r="E901" s="261">
        <v>0.05</v>
      </c>
      <c r="F901" s="118">
        <v>0.19</v>
      </c>
      <c r="G901" s="118">
        <v>59236.22</v>
      </c>
      <c r="H901" s="118">
        <v>23244371.260000002</v>
      </c>
      <c r="I901" s="118">
        <v>62393.77</v>
      </c>
      <c r="J901" s="118">
        <v>74845.710000000006</v>
      </c>
      <c r="K901" s="118">
        <v>1848890.58</v>
      </c>
      <c r="L901" s="118">
        <v>5395519.2000000002</v>
      </c>
      <c r="M901" s="118">
        <v>0.35</v>
      </c>
      <c r="N901" s="118">
        <v>0.32</v>
      </c>
      <c r="O901" s="118">
        <v>66633046.262665428</v>
      </c>
    </row>
    <row r="902" spans="2:15" ht="14" customHeight="1" x14ac:dyDescent="0.2">
      <c r="B902" s="171"/>
      <c r="C902" s="118">
        <v>778</v>
      </c>
      <c r="D902" s="261">
        <v>22533.8</v>
      </c>
      <c r="E902" s="261">
        <v>0.04</v>
      </c>
      <c r="F902" s="118">
        <v>0.26</v>
      </c>
      <c r="G902" s="118">
        <v>74492.06</v>
      </c>
      <c r="H902" s="118">
        <v>18337454.5</v>
      </c>
      <c r="I902" s="118">
        <v>54277.74</v>
      </c>
      <c r="J902" s="118">
        <v>109452.91</v>
      </c>
      <c r="K902" s="118">
        <v>2513244.62</v>
      </c>
      <c r="L902" s="118">
        <v>5395519.2000000002</v>
      </c>
      <c r="M902" s="118">
        <v>0.36</v>
      </c>
      <c r="N902" s="118">
        <v>0.24</v>
      </c>
      <c r="O902" s="118">
        <v>277115184.92457485</v>
      </c>
    </row>
    <row r="903" spans="2:15" ht="14" customHeight="1" x14ac:dyDescent="0.2">
      <c r="B903" s="171"/>
      <c r="C903" s="118">
        <v>779</v>
      </c>
      <c r="D903" s="261">
        <v>41851.919999999998</v>
      </c>
      <c r="E903" s="261">
        <v>0.03</v>
      </c>
      <c r="F903" s="118">
        <v>0.14000000000000001</v>
      </c>
      <c r="G903" s="118">
        <v>65929.88</v>
      </c>
      <c r="H903" s="118">
        <v>25997613.82</v>
      </c>
      <c r="I903" s="118">
        <v>55911.32</v>
      </c>
      <c r="J903" s="118">
        <v>89766.86</v>
      </c>
      <c r="K903" s="118">
        <v>3446509</v>
      </c>
      <c r="L903" s="118">
        <v>5395519.2000000002</v>
      </c>
      <c r="M903" s="118">
        <v>0.33</v>
      </c>
      <c r="N903" s="118">
        <v>0.3</v>
      </c>
      <c r="O903" s="118">
        <v>141509655.24313369</v>
      </c>
    </row>
    <row r="904" spans="2:15" ht="14" customHeight="1" x14ac:dyDescent="0.2">
      <c r="B904" s="171"/>
      <c r="C904" s="118">
        <v>780</v>
      </c>
      <c r="D904" s="261">
        <v>29129.29</v>
      </c>
      <c r="E904" s="261">
        <v>0.03</v>
      </c>
      <c r="F904" s="118">
        <v>0.24</v>
      </c>
      <c r="G904" s="118">
        <v>35191.879999999997</v>
      </c>
      <c r="H904" s="118">
        <v>15447055.92</v>
      </c>
      <c r="I904" s="118">
        <v>53887.44</v>
      </c>
      <c r="J904" s="118">
        <v>74660.47</v>
      </c>
      <c r="K904" s="118">
        <v>3484821.98</v>
      </c>
      <c r="L904" s="118">
        <v>5395519.2000000002</v>
      </c>
      <c r="M904" s="118">
        <v>0.4</v>
      </c>
      <c r="N904" s="118">
        <v>0.37</v>
      </c>
      <c r="O904" s="118">
        <v>44721144.273144528</v>
      </c>
    </row>
    <row r="905" spans="2:15" ht="14" customHeight="1" x14ac:dyDescent="0.2">
      <c r="B905" s="171"/>
      <c r="C905" s="118">
        <v>781</v>
      </c>
      <c r="D905" s="261">
        <v>14646.5</v>
      </c>
      <c r="E905" s="261">
        <v>0.03</v>
      </c>
      <c r="F905" s="118">
        <v>0.15</v>
      </c>
      <c r="G905" s="118">
        <v>87766.69</v>
      </c>
      <c r="H905" s="118">
        <v>19414943.239999998</v>
      </c>
      <c r="I905" s="118">
        <v>48987.34</v>
      </c>
      <c r="J905" s="118">
        <v>94105.35</v>
      </c>
      <c r="K905" s="118">
        <v>2484732.61</v>
      </c>
      <c r="L905" s="118">
        <v>5395519.2000000002</v>
      </c>
      <c r="M905" s="118">
        <v>0.39</v>
      </c>
      <c r="N905" s="118">
        <v>0.38</v>
      </c>
      <c r="O905" s="118">
        <v>25501078.404891897</v>
      </c>
    </row>
    <row r="906" spans="2:15" ht="14" customHeight="1" x14ac:dyDescent="0.2">
      <c r="B906" s="171"/>
      <c r="C906" s="118">
        <v>782</v>
      </c>
      <c r="D906" s="261">
        <v>17529.849999999999</v>
      </c>
      <c r="E906" s="261">
        <v>0.03</v>
      </c>
      <c r="F906" s="118">
        <v>0.26</v>
      </c>
      <c r="G906" s="118">
        <v>49387.91</v>
      </c>
      <c r="H906" s="118">
        <v>17763229.379999999</v>
      </c>
      <c r="I906" s="118">
        <v>39426.81</v>
      </c>
      <c r="J906" s="118">
        <v>105059.1</v>
      </c>
      <c r="K906" s="118">
        <v>2277729.0699999998</v>
      </c>
      <c r="L906" s="118">
        <v>5395519.2000000002</v>
      </c>
      <c r="M906" s="118">
        <v>0.38</v>
      </c>
      <c r="N906" s="118">
        <v>0.21</v>
      </c>
      <c r="O906" s="118">
        <v>148647363.20969918</v>
      </c>
    </row>
    <row r="907" spans="2:15" ht="14" customHeight="1" x14ac:dyDescent="0.2">
      <c r="B907" s="171"/>
      <c r="C907" s="118">
        <v>783</v>
      </c>
      <c r="D907" s="261">
        <v>32198.42</v>
      </c>
      <c r="E907" s="261">
        <v>0.03</v>
      </c>
      <c r="F907" s="118">
        <v>0.22</v>
      </c>
      <c r="G907" s="118">
        <v>76745.78</v>
      </c>
      <c r="H907" s="118">
        <v>27215653.75</v>
      </c>
      <c r="I907" s="118">
        <v>60596.74</v>
      </c>
      <c r="J907" s="118">
        <v>115922.06</v>
      </c>
      <c r="K907" s="118">
        <v>2979154.53</v>
      </c>
      <c r="L907" s="118">
        <v>5395519.2000000002</v>
      </c>
      <c r="M907" s="118">
        <v>0.53</v>
      </c>
      <c r="N907" s="118">
        <v>0.33</v>
      </c>
      <c r="O907" s="118">
        <v>109339897.66185674</v>
      </c>
    </row>
    <row r="908" spans="2:15" ht="14" customHeight="1" x14ac:dyDescent="0.2">
      <c r="B908" s="171"/>
      <c r="C908" s="118">
        <v>784</v>
      </c>
      <c r="D908" s="261">
        <v>9174.6</v>
      </c>
      <c r="E908" s="261">
        <v>0.04</v>
      </c>
      <c r="F908" s="118">
        <v>0.15</v>
      </c>
      <c r="G908" s="118">
        <v>57990.77</v>
      </c>
      <c r="H908" s="118">
        <v>19015513.91</v>
      </c>
      <c r="I908" s="118">
        <v>63306.94</v>
      </c>
      <c r="J908" s="118">
        <v>95780.02</v>
      </c>
      <c r="K908" s="118">
        <v>2769934.44</v>
      </c>
      <c r="L908" s="118">
        <v>5395519.2000000002</v>
      </c>
      <c r="M908" s="118">
        <v>0.56999999999999995</v>
      </c>
      <c r="N908" s="118">
        <v>0.28000000000000003</v>
      </c>
      <c r="O908" s="118">
        <v>5616758.0479417136</v>
      </c>
    </row>
    <row r="909" spans="2:15" ht="14" customHeight="1" x14ac:dyDescent="0.2">
      <c r="B909" s="171"/>
      <c r="C909" s="118">
        <v>785</v>
      </c>
      <c r="D909" s="261">
        <v>26008.34</v>
      </c>
      <c r="E909" s="261">
        <v>0.04</v>
      </c>
      <c r="F909" s="118">
        <v>0.24</v>
      </c>
      <c r="G909" s="118">
        <v>46574.99</v>
      </c>
      <c r="H909" s="118">
        <v>20973595.780000001</v>
      </c>
      <c r="I909" s="118">
        <v>49705.56</v>
      </c>
      <c r="J909" s="118">
        <v>65584.5</v>
      </c>
      <c r="K909" s="118">
        <v>2908649.05</v>
      </c>
      <c r="L909" s="118">
        <v>5395519.2000000002</v>
      </c>
      <c r="M909" s="118">
        <v>0.56000000000000005</v>
      </c>
      <c r="N909" s="118">
        <v>0.33</v>
      </c>
      <c r="O909" s="118">
        <v>51752222.6629375</v>
      </c>
    </row>
    <row r="910" spans="2:15" ht="14" customHeight="1" x14ac:dyDescent="0.2">
      <c r="B910" s="171"/>
      <c r="C910" s="118">
        <v>786</v>
      </c>
      <c r="D910" s="261">
        <v>31505.25</v>
      </c>
      <c r="E910" s="261">
        <v>0.03</v>
      </c>
      <c r="F910" s="118">
        <v>0.22</v>
      </c>
      <c r="G910" s="118">
        <v>80401.009999999995</v>
      </c>
      <c r="H910" s="118">
        <v>26073873.670000002</v>
      </c>
      <c r="I910" s="118">
        <v>56623.26</v>
      </c>
      <c r="J910" s="118">
        <v>72804.11</v>
      </c>
      <c r="K910" s="118">
        <v>3087812.44</v>
      </c>
      <c r="L910" s="118">
        <v>5395519.2000000002</v>
      </c>
      <c r="M910" s="118">
        <v>0.44</v>
      </c>
      <c r="N910" s="118">
        <v>0.27</v>
      </c>
      <c r="O910" s="118">
        <v>221325609.86020267</v>
      </c>
    </row>
    <row r="911" spans="2:15" ht="14" customHeight="1" x14ac:dyDescent="0.2">
      <c r="B911" s="171"/>
      <c r="C911" s="118">
        <v>787</v>
      </c>
      <c r="D911" s="261">
        <v>26371.74</v>
      </c>
      <c r="E911" s="261">
        <v>0.03</v>
      </c>
      <c r="F911" s="118">
        <v>0.19</v>
      </c>
      <c r="G911" s="118">
        <v>75780.600000000006</v>
      </c>
      <c r="H911" s="118">
        <v>13313965.93</v>
      </c>
      <c r="I911" s="118">
        <v>45137.14</v>
      </c>
      <c r="J911" s="118">
        <v>101416.63</v>
      </c>
      <c r="K911" s="118">
        <v>1457997.34</v>
      </c>
      <c r="L911" s="118">
        <v>5395519.2000000002</v>
      </c>
      <c r="M911" s="118">
        <v>0.5</v>
      </c>
      <c r="N911" s="118">
        <v>0.26</v>
      </c>
      <c r="O911" s="118">
        <v>147226894.86762053</v>
      </c>
    </row>
    <row r="912" spans="2:15" ht="14" customHeight="1" x14ac:dyDescent="0.2">
      <c r="B912" s="171"/>
      <c r="C912" s="118">
        <v>788</v>
      </c>
      <c r="D912" s="261">
        <v>41057.800000000003</v>
      </c>
      <c r="E912" s="261">
        <v>0.03</v>
      </c>
      <c r="F912" s="118">
        <v>0.28000000000000003</v>
      </c>
      <c r="G912" s="118">
        <v>65883.09</v>
      </c>
      <c r="H912" s="118">
        <v>12607005.26</v>
      </c>
      <c r="I912" s="118">
        <v>59067.68</v>
      </c>
      <c r="J912" s="118">
        <v>79543.53</v>
      </c>
      <c r="K912" s="118">
        <v>3018098.24</v>
      </c>
      <c r="L912" s="118">
        <v>5395519.2000000002</v>
      </c>
      <c r="M912" s="118">
        <v>0.45</v>
      </c>
      <c r="N912" s="118">
        <v>0.33</v>
      </c>
      <c r="O912" s="118">
        <v>212209812.17935243</v>
      </c>
    </row>
    <row r="913" spans="2:15" ht="14" customHeight="1" x14ac:dyDescent="0.2">
      <c r="B913" s="171"/>
      <c r="C913" s="118">
        <v>789</v>
      </c>
      <c r="D913" s="261">
        <v>18642.68</v>
      </c>
      <c r="E913" s="261">
        <v>0.03</v>
      </c>
      <c r="F913" s="118">
        <v>0.2</v>
      </c>
      <c r="G913" s="118">
        <v>84606.17</v>
      </c>
      <c r="H913" s="118">
        <v>21658761.989999998</v>
      </c>
      <c r="I913" s="118">
        <v>46977.56</v>
      </c>
      <c r="J913" s="118">
        <v>101946.86</v>
      </c>
      <c r="K913" s="118">
        <v>3044051.4</v>
      </c>
      <c r="L913" s="118">
        <v>5395519.2000000002</v>
      </c>
      <c r="M913" s="118">
        <v>0.48</v>
      </c>
      <c r="N913" s="118">
        <v>0.26</v>
      </c>
      <c r="O913" s="118">
        <v>115786235.22578427</v>
      </c>
    </row>
    <row r="914" spans="2:15" ht="14" customHeight="1" x14ac:dyDescent="0.2">
      <c r="B914" s="171"/>
      <c r="C914" s="118">
        <v>790</v>
      </c>
      <c r="D914" s="261">
        <v>12716.35</v>
      </c>
      <c r="E914" s="261">
        <v>0.02</v>
      </c>
      <c r="F914" s="118">
        <v>0.18</v>
      </c>
      <c r="G914" s="118">
        <v>51432.95</v>
      </c>
      <c r="H914" s="118">
        <v>13673213.18</v>
      </c>
      <c r="I914" s="118">
        <v>47173.54</v>
      </c>
      <c r="J914" s="118">
        <v>128382.85</v>
      </c>
      <c r="K914" s="118">
        <v>2544128.17</v>
      </c>
      <c r="L914" s="118">
        <v>5395519.2000000002</v>
      </c>
      <c r="M914" s="118">
        <v>0.52</v>
      </c>
      <c r="N914" s="118">
        <v>0.28000000000000003</v>
      </c>
      <c r="O914" s="118">
        <v>22260234.345320396</v>
      </c>
    </row>
    <row r="915" spans="2:15" ht="14" customHeight="1" x14ac:dyDescent="0.2">
      <c r="B915" s="171"/>
      <c r="C915" s="118">
        <v>791</v>
      </c>
      <c r="D915" s="261">
        <v>40801.769999999997</v>
      </c>
      <c r="E915" s="261">
        <v>0.03</v>
      </c>
      <c r="F915" s="118">
        <v>0.27</v>
      </c>
      <c r="G915" s="118">
        <v>68768.95</v>
      </c>
      <c r="H915" s="118">
        <v>18940887.239999998</v>
      </c>
      <c r="I915" s="118">
        <v>47904.13</v>
      </c>
      <c r="J915" s="118">
        <v>106382.82</v>
      </c>
      <c r="K915" s="118">
        <v>2885534.89</v>
      </c>
      <c r="L915" s="118">
        <v>5395519.2000000002</v>
      </c>
      <c r="M915" s="118">
        <v>0.39</v>
      </c>
      <c r="N915" s="118">
        <v>0.27</v>
      </c>
      <c r="O915" s="118">
        <v>349168329.27123684</v>
      </c>
    </row>
    <row r="916" spans="2:15" ht="14" customHeight="1" x14ac:dyDescent="0.2">
      <c r="B916" s="171"/>
      <c r="C916" s="118">
        <v>792</v>
      </c>
      <c r="D916" s="261">
        <v>16616.02</v>
      </c>
      <c r="E916" s="261">
        <v>0.03</v>
      </c>
      <c r="F916" s="118">
        <v>0.28000000000000003</v>
      </c>
      <c r="G916" s="118">
        <v>79180.759999999995</v>
      </c>
      <c r="H916" s="118">
        <v>23821255.899999999</v>
      </c>
      <c r="I916" s="118">
        <v>49108.98</v>
      </c>
      <c r="J916" s="118">
        <v>136108.6</v>
      </c>
      <c r="K916" s="118">
        <v>2478909.5299999998</v>
      </c>
      <c r="L916" s="118">
        <v>5395519.2000000002</v>
      </c>
      <c r="M916" s="118">
        <v>0.42</v>
      </c>
      <c r="N916" s="118">
        <v>0.23</v>
      </c>
      <c r="O916" s="118">
        <v>198253934.62237838</v>
      </c>
    </row>
    <row r="917" spans="2:15" ht="14" customHeight="1" x14ac:dyDescent="0.2">
      <c r="B917" s="171"/>
      <c r="C917" s="118">
        <v>793</v>
      </c>
      <c r="D917" s="261">
        <v>20686.66</v>
      </c>
      <c r="E917" s="261">
        <v>0.03</v>
      </c>
      <c r="F917" s="118">
        <v>0.12</v>
      </c>
      <c r="G917" s="118">
        <v>80499.7</v>
      </c>
      <c r="H917" s="118">
        <v>22481233.100000001</v>
      </c>
      <c r="I917" s="118">
        <v>31801.49</v>
      </c>
      <c r="J917" s="118">
        <v>108254.32</v>
      </c>
      <c r="K917" s="118">
        <v>2534738.2200000002</v>
      </c>
      <c r="L917" s="118">
        <v>5395519.2000000002</v>
      </c>
      <c r="M917" s="118">
        <v>0.39</v>
      </c>
      <c r="N917" s="118">
        <v>0.32</v>
      </c>
      <c r="O917" s="118">
        <v>45574601.619741745</v>
      </c>
    </row>
    <row r="918" spans="2:15" ht="14" customHeight="1" x14ac:dyDescent="0.2">
      <c r="B918" s="171"/>
      <c r="C918" s="118">
        <v>794</v>
      </c>
      <c r="D918" s="261">
        <v>29078.42</v>
      </c>
      <c r="E918" s="261">
        <v>0.03</v>
      </c>
      <c r="F918" s="118">
        <v>0.22</v>
      </c>
      <c r="G918" s="118">
        <v>77694.929999999993</v>
      </c>
      <c r="H918" s="118">
        <v>19670370.239999998</v>
      </c>
      <c r="I918" s="118">
        <v>53234.3</v>
      </c>
      <c r="J918" s="118">
        <v>64656.3</v>
      </c>
      <c r="K918" s="118">
        <v>2120104.9700000002</v>
      </c>
      <c r="L918" s="118">
        <v>5395519.2000000002</v>
      </c>
      <c r="M918" s="118">
        <v>0.47</v>
      </c>
      <c r="N918" s="118">
        <v>0.3</v>
      </c>
      <c r="O918" s="118">
        <v>151689793.13420463</v>
      </c>
    </row>
    <row r="919" spans="2:15" ht="14" customHeight="1" x14ac:dyDescent="0.2">
      <c r="B919" s="171"/>
      <c r="C919" s="118">
        <v>795</v>
      </c>
      <c r="D919" s="261">
        <v>40037.49</v>
      </c>
      <c r="E919" s="261">
        <v>0.04</v>
      </c>
      <c r="F919" s="118">
        <v>0.19</v>
      </c>
      <c r="G919" s="118">
        <v>51427.35</v>
      </c>
      <c r="H919" s="118">
        <v>16770698.48</v>
      </c>
      <c r="I919" s="118">
        <v>56046.47</v>
      </c>
      <c r="J919" s="118">
        <v>121973.02</v>
      </c>
      <c r="K919" s="118">
        <v>2975657.87</v>
      </c>
      <c r="L919" s="118">
        <v>5395519.2000000002</v>
      </c>
      <c r="M919" s="118">
        <v>0.4</v>
      </c>
      <c r="N919" s="118">
        <v>0.26</v>
      </c>
      <c r="O919" s="118">
        <v>198620695.21106562</v>
      </c>
    </row>
    <row r="920" spans="2:15" ht="14" customHeight="1" x14ac:dyDescent="0.2">
      <c r="B920" s="171"/>
      <c r="C920" s="118">
        <v>796</v>
      </c>
      <c r="D920" s="261">
        <v>7547.11</v>
      </c>
      <c r="E920" s="261">
        <v>0.03</v>
      </c>
      <c r="F920" s="118">
        <v>0.15</v>
      </c>
      <c r="G920" s="118">
        <v>65393.440000000002</v>
      </c>
      <c r="H920" s="118">
        <v>12213973.74</v>
      </c>
      <c r="I920" s="118">
        <v>44431</v>
      </c>
      <c r="J920" s="118">
        <v>95218.79</v>
      </c>
      <c r="K920" s="118">
        <v>2484610.7200000002</v>
      </c>
      <c r="L920" s="118">
        <v>5395519.2000000002</v>
      </c>
      <c r="M920" s="118">
        <v>0.38</v>
      </c>
      <c r="N920" s="118">
        <v>0.25</v>
      </c>
      <c r="O920" s="118">
        <v>26754498.467289571</v>
      </c>
    </row>
    <row r="921" spans="2:15" ht="14" customHeight="1" x14ac:dyDescent="0.2">
      <c r="B921" s="171"/>
      <c r="C921" s="118">
        <v>797</v>
      </c>
      <c r="D921" s="261">
        <v>31192.07</v>
      </c>
      <c r="E921" s="261">
        <v>0.04</v>
      </c>
      <c r="F921" s="118">
        <v>0.22</v>
      </c>
      <c r="G921" s="118">
        <v>75502.58</v>
      </c>
      <c r="H921" s="118">
        <v>24623740.32</v>
      </c>
      <c r="I921" s="118">
        <v>51579.5</v>
      </c>
      <c r="J921" s="118">
        <v>114144.62</v>
      </c>
      <c r="K921" s="118">
        <v>1563246.71</v>
      </c>
      <c r="L921" s="118">
        <v>5395519.2000000002</v>
      </c>
      <c r="M921" s="118">
        <v>0.49</v>
      </c>
      <c r="N921" s="118">
        <v>0.32</v>
      </c>
      <c r="O921" s="118">
        <v>139570866.32759658</v>
      </c>
    </row>
    <row r="922" spans="2:15" ht="14" customHeight="1" x14ac:dyDescent="0.2">
      <c r="B922" s="171"/>
      <c r="C922" s="118">
        <v>798</v>
      </c>
      <c r="D922" s="261">
        <v>23542.51</v>
      </c>
      <c r="E922" s="261">
        <v>0.03</v>
      </c>
      <c r="F922" s="118">
        <v>0.25</v>
      </c>
      <c r="G922" s="118">
        <v>65108.91</v>
      </c>
      <c r="H922" s="118">
        <v>14290227.029999999</v>
      </c>
      <c r="I922" s="118">
        <v>45034.07</v>
      </c>
      <c r="J922" s="118">
        <v>78645.75</v>
      </c>
      <c r="K922" s="118">
        <v>2799778.78</v>
      </c>
      <c r="L922" s="118">
        <v>5395519.2000000002</v>
      </c>
      <c r="M922" s="118">
        <v>0.49</v>
      </c>
      <c r="N922" s="118">
        <v>0.33</v>
      </c>
      <c r="O922" s="118">
        <v>89648892.277381256</v>
      </c>
    </row>
    <row r="923" spans="2:15" ht="14" customHeight="1" x14ac:dyDescent="0.2">
      <c r="B923" s="171"/>
      <c r="C923" s="118">
        <v>799</v>
      </c>
      <c r="D923" s="261">
        <v>33662.25</v>
      </c>
      <c r="E923" s="261">
        <v>0.03</v>
      </c>
      <c r="F923" s="118">
        <v>0.22</v>
      </c>
      <c r="G923" s="118">
        <v>86476.23</v>
      </c>
      <c r="H923" s="118">
        <v>17622781.379999999</v>
      </c>
      <c r="I923" s="118">
        <v>66810.759999999995</v>
      </c>
      <c r="J923" s="118">
        <v>101932.03</v>
      </c>
      <c r="K923" s="118">
        <v>2485063.27</v>
      </c>
      <c r="L923" s="118">
        <v>5395519.2000000002</v>
      </c>
      <c r="M923" s="118">
        <v>0.48</v>
      </c>
      <c r="N923" s="118">
        <v>0.31</v>
      </c>
      <c r="O923" s="118">
        <v>185837028.50341561</v>
      </c>
    </row>
    <row r="924" spans="2:15" ht="14" customHeight="1" x14ac:dyDescent="0.2">
      <c r="B924" s="171"/>
      <c r="C924" s="118">
        <v>800</v>
      </c>
      <c r="D924" s="261">
        <v>45317.67</v>
      </c>
      <c r="E924" s="261">
        <v>0.03</v>
      </c>
      <c r="F924" s="118">
        <v>0.22</v>
      </c>
      <c r="G924" s="118">
        <v>59144.52</v>
      </c>
      <c r="H924" s="118">
        <v>19701835.41</v>
      </c>
      <c r="I924" s="118">
        <v>42381.41</v>
      </c>
      <c r="J924" s="118">
        <v>82603.89</v>
      </c>
      <c r="K924" s="118">
        <v>2388922.08</v>
      </c>
      <c r="L924" s="118">
        <v>5395519.2000000002</v>
      </c>
      <c r="M924" s="118">
        <v>0.48</v>
      </c>
      <c r="N924" s="118">
        <v>0.23</v>
      </c>
      <c r="O924" s="118">
        <v>300765936.52250409</v>
      </c>
    </row>
    <row r="925" spans="2:15" ht="14" customHeight="1" x14ac:dyDescent="0.2">
      <c r="B925" s="171"/>
      <c r="C925" s="118">
        <v>801</v>
      </c>
      <c r="D925" s="261">
        <v>40183.230000000003</v>
      </c>
      <c r="E925" s="261">
        <v>0.04</v>
      </c>
      <c r="F925" s="118">
        <v>0.25</v>
      </c>
      <c r="G925" s="118">
        <v>71300.509999999995</v>
      </c>
      <c r="H925" s="118">
        <v>12269794.949999999</v>
      </c>
      <c r="I925" s="118">
        <v>63884.52</v>
      </c>
      <c r="J925" s="118">
        <v>88239.37</v>
      </c>
      <c r="K925" s="118">
        <v>2512984.2799999998</v>
      </c>
      <c r="L925" s="118">
        <v>5395519.2000000002</v>
      </c>
      <c r="M925" s="118">
        <v>0.49</v>
      </c>
      <c r="N925" s="118">
        <v>0.23</v>
      </c>
      <c r="O925" s="118">
        <v>403384738.40011418</v>
      </c>
    </row>
    <row r="926" spans="2:15" ht="14" customHeight="1" x14ac:dyDescent="0.2">
      <c r="B926" s="171"/>
      <c r="C926" s="118">
        <v>802</v>
      </c>
      <c r="D926" s="261">
        <v>48349.68</v>
      </c>
      <c r="E926" s="261">
        <v>0.03</v>
      </c>
      <c r="F926" s="118">
        <v>0.17</v>
      </c>
      <c r="G926" s="118">
        <v>80533.83</v>
      </c>
      <c r="H926" s="118">
        <v>17882781.289999999</v>
      </c>
      <c r="I926" s="118">
        <v>51336.37</v>
      </c>
      <c r="J926" s="118">
        <v>96359.99</v>
      </c>
      <c r="K926" s="118">
        <v>2064636.19</v>
      </c>
      <c r="L926" s="118">
        <v>5395519.2000000002</v>
      </c>
      <c r="M926" s="118">
        <v>0.46</v>
      </c>
      <c r="N926" s="118">
        <v>0.28000000000000003</v>
      </c>
      <c r="O926" s="118">
        <v>248219183.26023629</v>
      </c>
    </row>
    <row r="927" spans="2:15" ht="14" customHeight="1" x14ac:dyDescent="0.2">
      <c r="B927" s="171"/>
      <c r="C927" s="118">
        <v>803</v>
      </c>
      <c r="D927" s="261">
        <v>31455.95</v>
      </c>
      <c r="E927" s="261">
        <v>0.03</v>
      </c>
      <c r="F927" s="118">
        <v>0.28999999999999998</v>
      </c>
      <c r="G927" s="118">
        <v>84913.88</v>
      </c>
      <c r="H927" s="118">
        <v>21671128.629999999</v>
      </c>
      <c r="I927" s="118">
        <v>61492.86</v>
      </c>
      <c r="J927" s="118">
        <v>89080.77</v>
      </c>
      <c r="K927" s="118">
        <v>2651016.1</v>
      </c>
      <c r="L927" s="118">
        <v>5395519.2000000002</v>
      </c>
      <c r="M927" s="118">
        <v>0.37</v>
      </c>
      <c r="N927" s="118">
        <v>0.27</v>
      </c>
      <c r="O927" s="118">
        <v>367341509.36008346</v>
      </c>
    </row>
    <row r="928" spans="2:15" ht="14" customHeight="1" x14ac:dyDescent="0.2">
      <c r="B928" s="171"/>
      <c r="C928" s="118">
        <v>804</v>
      </c>
      <c r="D928" s="261">
        <v>7794.99</v>
      </c>
      <c r="E928" s="261">
        <v>0.04</v>
      </c>
      <c r="F928" s="118">
        <v>0.13</v>
      </c>
      <c r="G928" s="118">
        <v>87041.69</v>
      </c>
      <c r="H928" s="118">
        <v>15374596.810000001</v>
      </c>
      <c r="I928" s="118">
        <v>46270.21</v>
      </c>
      <c r="J928" s="118">
        <v>89032.45</v>
      </c>
      <c r="K928" s="118">
        <v>3073259.53</v>
      </c>
      <c r="L928" s="118">
        <v>5395519.2000000002</v>
      </c>
      <c r="M928" s="118">
        <v>0.43</v>
      </c>
      <c r="N928" s="118">
        <v>0.3</v>
      </c>
      <c r="O928" s="118">
        <v>17300138.347779635</v>
      </c>
    </row>
    <row r="929" spans="2:15" ht="14" customHeight="1" x14ac:dyDescent="0.2">
      <c r="B929" s="171"/>
      <c r="C929" s="118">
        <v>805</v>
      </c>
      <c r="D929" s="261">
        <v>31478.66</v>
      </c>
      <c r="E929" s="261">
        <v>0.02</v>
      </c>
      <c r="F929" s="118">
        <v>0.25</v>
      </c>
      <c r="G929" s="118">
        <v>79887.7</v>
      </c>
      <c r="H929" s="118">
        <v>13255425.33</v>
      </c>
      <c r="I929" s="118">
        <v>35858.339999999997</v>
      </c>
      <c r="J929" s="118">
        <v>125756.32</v>
      </c>
      <c r="K929" s="118">
        <v>2474159.38</v>
      </c>
      <c r="L929" s="118">
        <v>5395519.2000000002</v>
      </c>
      <c r="M929" s="118">
        <v>0.33</v>
      </c>
      <c r="N929" s="118">
        <v>0.27</v>
      </c>
      <c r="O929" s="118">
        <v>295530256.50012773</v>
      </c>
    </row>
    <row r="930" spans="2:15" ht="14" customHeight="1" x14ac:dyDescent="0.2">
      <c r="B930" s="171"/>
      <c r="C930" s="118">
        <v>806</v>
      </c>
      <c r="D930" s="261">
        <v>39896.94</v>
      </c>
      <c r="E930" s="261">
        <v>0.03</v>
      </c>
      <c r="F930" s="118">
        <v>0.19</v>
      </c>
      <c r="G930" s="118">
        <v>77555.520000000004</v>
      </c>
      <c r="H930" s="118">
        <v>16616606.16</v>
      </c>
      <c r="I930" s="118">
        <v>55227.48</v>
      </c>
      <c r="J930" s="118">
        <v>59798.42</v>
      </c>
      <c r="K930" s="118">
        <v>3206842.48</v>
      </c>
      <c r="L930" s="118">
        <v>5395519.2000000002</v>
      </c>
      <c r="M930" s="118">
        <v>0.59</v>
      </c>
      <c r="N930" s="118">
        <v>0.36</v>
      </c>
      <c r="O930" s="118">
        <v>90203016.126731113</v>
      </c>
    </row>
    <row r="931" spans="2:15" ht="14" customHeight="1" x14ac:dyDescent="0.2">
      <c r="B931" s="171"/>
      <c r="C931" s="118">
        <v>807</v>
      </c>
      <c r="D931" s="261">
        <v>19860.939999999999</v>
      </c>
      <c r="E931" s="261">
        <v>0.05</v>
      </c>
      <c r="F931" s="118">
        <v>0.24</v>
      </c>
      <c r="G931" s="118">
        <v>65713.88</v>
      </c>
      <c r="H931" s="118">
        <v>23562105.670000002</v>
      </c>
      <c r="I931" s="118">
        <v>56568.71</v>
      </c>
      <c r="J931" s="118">
        <v>114427.12</v>
      </c>
      <c r="K931" s="118">
        <v>1466743.45</v>
      </c>
      <c r="L931" s="118">
        <v>5395519.2000000002</v>
      </c>
      <c r="M931" s="118">
        <v>0.47</v>
      </c>
      <c r="N931" s="118">
        <v>0.26</v>
      </c>
      <c r="O931" s="118">
        <v>141776432.87052533</v>
      </c>
    </row>
    <row r="932" spans="2:15" ht="14" customHeight="1" x14ac:dyDescent="0.2">
      <c r="B932" s="171"/>
      <c r="C932" s="118">
        <v>808</v>
      </c>
      <c r="D932" s="261">
        <v>14722.57</v>
      </c>
      <c r="E932" s="261">
        <v>0.02</v>
      </c>
      <c r="F932" s="118">
        <v>0.26</v>
      </c>
      <c r="G932" s="118">
        <v>47560.03</v>
      </c>
      <c r="H932" s="118">
        <v>14950715.800000001</v>
      </c>
      <c r="I932" s="118">
        <v>53560.46</v>
      </c>
      <c r="J932" s="118">
        <v>116653.67</v>
      </c>
      <c r="K932" s="118">
        <v>2280957.15</v>
      </c>
      <c r="L932" s="118">
        <v>5395519.2000000002</v>
      </c>
      <c r="M932" s="118">
        <v>0.37</v>
      </c>
      <c r="N932" s="118">
        <v>0.28000000000000003</v>
      </c>
      <c r="O932" s="118">
        <v>61483784.213869587</v>
      </c>
    </row>
    <row r="933" spans="2:15" ht="14" customHeight="1" x14ac:dyDescent="0.2">
      <c r="B933" s="171"/>
      <c r="C933" s="118">
        <v>809</v>
      </c>
      <c r="D933" s="261">
        <v>15237.04</v>
      </c>
      <c r="E933" s="261">
        <v>0.03</v>
      </c>
      <c r="F933" s="118">
        <v>0.26</v>
      </c>
      <c r="G933" s="118">
        <v>86353.42</v>
      </c>
      <c r="H933" s="118">
        <v>20288174.079999998</v>
      </c>
      <c r="I933" s="118">
        <v>55866.68</v>
      </c>
      <c r="J933" s="118">
        <v>91590.28</v>
      </c>
      <c r="K933" s="118">
        <v>2312579.1800000002</v>
      </c>
      <c r="L933" s="118">
        <v>5395519.2000000002</v>
      </c>
      <c r="M933" s="118">
        <v>0.47</v>
      </c>
      <c r="N933" s="118">
        <v>0.35</v>
      </c>
      <c r="O933" s="118">
        <v>64745429.77745378</v>
      </c>
    </row>
    <row r="934" spans="2:15" ht="14" customHeight="1" x14ac:dyDescent="0.2">
      <c r="B934" s="171"/>
      <c r="C934" s="118">
        <v>810</v>
      </c>
      <c r="D934" s="261">
        <v>21640.86</v>
      </c>
      <c r="E934" s="261">
        <v>0.04</v>
      </c>
      <c r="F934" s="118">
        <v>0.13</v>
      </c>
      <c r="G934" s="118">
        <v>40776.75</v>
      </c>
      <c r="H934" s="118">
        <v>27416319.77</v>
      </c>
      <c r="I934" s="118">
        <v>43345.66</v>
      </c>
      <c r="J934" s="118">
        <v>77660.44</v>
      </c>
      <c r="K934" s="118">
        <v>3263079.07</v>
      </c>
      <c r="L934" s="118">
        <v>5395519.2000000002</v>
      </c>
      <c r="M934" s="118">
        <v>0.37</v>
      </c>
      <c r="N934" s="118">
        <v>0.25</v>
      </c>
      <c r="O934" s="118">
        <v>41136550.475902617</v>
      </c>
    </row>
    <row r="935" spans="2:15" ht="14" customHeight="1" x14ac:dyDescent="0.2">
      <c r="B935" s="171"/>
      <c r="C935" s="118">
        <v>811</v>
      </c>
      <c r="D935" s="261">
        <v>22920.23</v>
      </c>
      <c r="E935" s="261">
        <v>0.03</v>
      </c>
      <c r="F935" s="118">
        <v>0.16</v>
      </c>
      <c r="G935" s="118">
        <v>75072.06</v>
      </c>
      <c r="H935" s="118">
        <v>14375687.43</v>
      </c>
      <c r="I935" s="118">
        <v>32353.33</v>
      </c>
      <c r="J935" s="118">
        <v>67098.66</v>
      </c>
      <c r="K935" s="118">
        <v>2856069.68</v>
      </c>
      <c r="L935" s="118">
        <v>5395519.2000000002</v>
      </c>
      <c r="M935" s="118">
        <v>0.46</v>
      </c>
      <c r="N935" s="118">
        <v>0.25</v>
      </c>
      <c r="O935" s="118">
        <v>119048901.03188105</v>
      </c>
    </row>
    <row r="936" spans="2:15" ht="14" customHeight="1" x14ac:dyDescent="0.2">
      <c r="B936" s="171"/>
      <c r="C936" s="118">
        <v>812</v>
      </c>
      <c r="D936" s="261">
        <v>24703.18</v>
      </c>
      <c r="E936" s="261">
        <v>0.02</v>
      </c>
      <c r="F936" s="118">
        <v>0.22</v>
      </c>
      <c r="G936" s="118">
        <v>74151.91</v>
      </c>
      <c r="H936" s="118">
        <v>25642245.059999999</v>
      </c>
      <c r="I936" s="118">
        <v>34615.31</v>
      </c>
      <c r="J936" s="118">
        <v>92229.65</v>
      </c>
      <c r="K936" s="118">
        <v>1977971.07</v>
      </c>
      <c r="L936" s="118">
        <v>5395519.2000000002</v>
      </c>
      <c r="M936" s="118">
        <v>0.46</v>
      </c>
      <c r="N936" s="118">
        <v>0.35</v>
      </c>
      <c r="O936" s="118">
        <v>69232356.051087424</v>
      </c>
    </row>
    <row r="937" spans="2:15" ht="14" customHeight="1" x14ac:dyDescent="0.2">
      <c r="B937" s="171"/>
      <c r="C937" s="118">
        <v>813</v>
      </c>
      <c r="D937" s="261">
        <v>16906.53</v>
      </c>
      <c r="E937" s="261">
        <v>0.04</v>
      </c>
      <c r="F937" s="118">
        <v>0.24</v>
      </c>
      <c r="G937" s="118">
        <v>83650.490000000005</v>
      </c>
      <c r="H937" s="118">
        <v>17085111.120000001</v>
      </c>
      <c r="I937" s="118">
        <v>37620.06</v>
      </c>
      <c r="J937" s="118">
        <v>106010.03</v>
      </c>
      <c r="K937" s="118">
        <v>2986207.02</v>
      </c>
      <c r="L937" s="118">
        <v>5395519.2000000002</v>
      </c>
      <c r="M937" s="118">
        <v>0.46</v>
      </c>
      <c r="N937" s="118">
        <v>0.36</v>
      </c>
      <c r="O937" s="118">
        <v>70313222.846275687</v>
      </c>
    </row>
    <row r="938" spans="2:15" ht="14" customHeight="1" x14ac:dyDescent="0.2">
      <c r="B938" s="171"/>
      <c r="C938" s="118">
        <v>814</v>
      </c>
      <c r="D938" s="261">
        <v>39088.129999999997</v>
      </c>
      <c r="E938" s="261">
        <v>0.05</v>
      </c>
      <c r="F938" s="118">
        <v>0.23</v>
      </c>
      <c r="G938" s="118">
        <v>65556.850000000006</v>
      </c>
      <c r="H938" s="118">
        <v>22915484.16</v>
      </c>
      <c r="I938" s="118">
        <v>57060.42</v>
      </c>
      <c r="J938" s="118">
        <v>116531.25</v>
      </c>
      <c r="K938" s="118">
        <v>2657800.66</v>
      </c>
      <c r="L938" s="118">
        <v>5395519.2000000002</v>
      </c>
      <c r="M938" s="118">
        <v>0.56000000000000005</v>
      </c>
      <c r="N938" s="118">
        <v>0.28000000000000003</v>
      </c>
      <c r="O938" s="118">
        <v>203317446.94427347</v>
      </c>
    </row>
    <row r="939" spans="2:15" ht="14" customHeight="1" x14ac:dyDescent="0.2">
      <c r="B939" s="171"/>
      <c r="C939" s="118">
        <v>815</v>
      </c>
      <c r="D939" s="261">
        <v>24197.279999999999</v>
      </c>
      <c r="E939" s="261">
        <v>0.03</v>
      </c>
      <c r="F939" s="118">
        <v>0.16</v>
      </c>
      <c r="G939" s="118">
        <v>68239.11</v>
      </c>
      <c r="H939" s="118">
        <v>13204523.390000001</v>
      </c>
      <c r="I939" s="118">
        <v>57974.61</v>
      </c>
      <c r="J939" s="118">
        <v>92126.080000000002</v>
      </c>
      <c r="K939" s="118">
        <v>2453518.58</v>
      </c>
      <c r="L939" s="118">
        <v>5395519.2000000002</v>
      </c>
      <c r="M939" s="118">
        <v>0.51</v>
      </c>
      <c r="N939" s="118">
        <v>0.25</v>
      </c>
      <c r="O939" s="118">
        <v>102559527.89554778</v>
      </c>
    </row>
    <row r="940" spans="2:15" ht="14" customHeight="1" x14ac:dyDescent="0.2">
      <c r="B940" s="171"/>
      <c r="C940" s="118">
        <v>816</v>
      </c>
      <c r="D940" s="261">
        <v>34020.410000000003</v>
      </c>
      <c r="E940" s="261">
        <v>0.04</v>
      </c>
      <c r="F940" s="118">
        <v>0.15</v>
      </c>
      <c r="G940" s="118">
        <v>64445.54</v>
      </c>
      <c r="H940" s="118">
        <v>12519052.09</v>
      </c>
      <c r="I940" s="118">
        <v>43708.27</v>
      </c>
      <c r="J940" s="118">
        <v>106028.86</v>
      </c>
      <c r="K940" s="118">
        <v>2420229.04</v>
      </c>
      <c r="L940" s="118">
        <v>5395519.2000000002</v>
      </c>
      <c r="M940" s="118">
        <v>0.42</v>
      </c>
      <c r="N940" s="118">
        <v>0.28999999999999998</v>
      </c>
      <c r="O940" s="118">
        <v>130256319.4964031</v>
      </c>
    </row>
    <row r="941" spans="2:15" ht="14" customHeight="1" x14ac:dyDescent="0.2">
      <c r="B941" s="171"/>
      <c r="C941" s="118">
        <v>817</v>
      </c>
      <c r="D941" s="261">
        <v>30429.72</v>
      </c>
      <c r="E941" s="261">
        <v>0.04</v>
      </c>
      <c r="F941" s="118">
        <v>0.16</v>
      </c>
      <c r="G941" s="118">
        <v>67683.259999999995</v>
      </c>
      <c r="H941" s="118">
        <v>16871147.219999999</v>
      </c>
      <c r="I941" s="118">
        <v>47279.59</v>
      </c>
      <c r="J941" s="118">
        <v>129042.79</v>
      </c>
      <c r="K941" s="118">
        <v>2516009.96</v>
      </c>
      <c r="L941" s="118">
        <v>5395519.2000000002</v>
      </c>
      <c r="M941" s="118">
        <v>0.39</v>
      </c>
      <c r="N941" s="118">
        <v>0.28000000000000003</v>
      </c>
      <c r="O941" s="118">
        <v>143992097.92087951</v>
      </c>
    </row>
    <row r="942" spans="2:15" ht="14" customHeight="1" x14ac:dyDescent="0.2">
      <c r="B942" s="171"/>
      <c r="C942" s="118">
        <v>818</v>
      </c>
      <c r="D942" s="261">
        <v>13947.51</v>
      </c>
      <c r="E942" s="261">
        <v>0.03</v>
      </c>
      <c r="F942" s="118">
        <v>0.14000000000000001</v>
      </c>
      <c r="G942" s="118">
        <v>62289.31</v>
      </c>
      <c r="H942" s="118">
        <v>13112219.949999999</v>
      </c>
      <c r="I942" s="118">
        <v>33633.72</v>
      </c>
      <c r="J942" s="118">
        <v>71383.55</v>
      </c>
      <c r="K942" s="118">
        <v>2443726.2000000002</v>
      </c>
      <c r="L942" s="118">
        <v>5395519.2000000002</v>
      </c>
      <c r="M942" s="118">
        <v>0.42</v>
      </c>
      <c r="N942" s="118">
        <v>0.28000000000000003</v>
      </c>
      <c r="O942" s="118">
        <v>37012692.515956864</v>
      </c>
    </row>
    <row r="943" spans="2:15" ht="14" customHeight="1" x14ac:dyDescent="0.2">
      <c r="B943" s="171"/>
      <c r="C943" s="118">
        <v>819</v>
      </c>
      <c r="D943" s="261">
        <v>22996.45</v>
      </c>
      <c r="E943" s="261">
        <v>0.03</v>
      </c>
      <c r="F943" s="118">
        <v>0.22</v>
      </c>
      <c r="G943" s="118">
        <v>35624.78</v>
      </c>
      <c r="H943" s="118">
        <v>25820568.739999998</v>
      </c>
      <c r="I943" s="118">
        <v>52716.959999999999</v>
      </c>
      <c r="J943" s="118">
        <v>125464.41</v>
      </c>
      <c r="K943" s="118">
        <v>2705813.21</v>
      </c>
      <c r="L943" s="118">
        <v>5395519.2000000002</v>
      </c>
      <c r="M943" s="118">
        <v>0.59</v>
      </c>
      <c r="N943" s="118">
        <v>0.25</v>
      </c>
      <c r="O943" s="118">
        <v>38633693.319739394</v>
      </c>
    </row>
    <row r="944" spans="2:15" ht="14" customHeight="1" x14ac:dyDescent="0.2">
      <c r="B944" s="171"/>
      <c r="C944" s="118">
        <v>820</v>
      </c>
      <c r="D944" s="261">
        <v>47290.45</v>
      </c>
      <c r="E944" s="261">
        <v>0.03</v>
      </c>
      <c r="F944" s="118">
        <v>0.17</v>
      </c>
      <c r="G944" s="118">
        <v>74028.37</v>
      </c>
      <c r="H944" s="118">
        <v>22888240.989999998</v>
      </c>
      <c r="I944" s="118">
        <v>52227.87</v>
      </c>
      <c r="J944" s="118">
        <v>114072.64</v>
      </c>
      <c r="K944" s="118">
        <v>2476997.66</v>
      </c>
      <c r="L944" s="118">
        <v>5395519.2000000002</v>
      </c>
      <c r="M944" s="118">
        <v>0.51</v>
      </c>
      <c r="N944" s="118">
        <v>0.33</v>
      </c>
      <c r="O944" s="118">
        <v>133754087.80554575</v>
      </c>
    </row>
    <row r="945" spans="2:15" ht="14" customHeight="1" x14ac:dyDescent="0.2">
      <c r="B945" s="171"/>
      <c r="C945" s="118">
        <v>821</v>
      </c>
      <c r="D945" s="261">
        <v>17620.349999999999</v>
      </c>
      <c r="E945" s="261">
        <v>0.05</v>
      </c>
      <c r="F945" s="118">
        <v>0.26</v>
      </c>
      <c r="G945" s="118">
        <v>52012.11</v>
      </c>
      <c r="H945" s="118">
        <v>19264530.760000002</v>
      </c>
      <c r="I945" s="118">
        <v>41101.699999999997</v>
      </c>
      <c r="J945" s="118">
        <v>94800.33</v>
      </c>
      <c r="K945" s="118">
        <v>2683134.02</v>
      </c>
      <c r="L945" s="118">
        <v>5395519.2000000002</v>
      </c>
      <c r="M945" s="118">
        <v>0.41</v>
      </c>
      <c r="N945" s="118">
        <v>0.21</v>
      </c>
      <c r="O945" s="118">
        <v>179383546.76071557</v>
      </c>
    </row>
    <row r="946" spans="2:15" ht="14" customHeight="1" x14ac:dyDescent="0.2">
      <c r="B946" s="171"/>
      <c r="C946" s="118">
        <v>822</v>
      </c>
      <c r="D946" s="261">
        <v>20772.740000000002</v>
      </c>
      <c r="E946" s="261">
        <v>0.04</v>
      </c>
      <c r="F946" s="118">
        <v>0.15</v>
      </c>
      <c r="G946" s="118">
        <v>92086.03</v>
      </c>
      <c r="H946" s="118">
        <v>20892335.870000001</v>
      </c>
      <c r="I946" s="118">
        <v>54982.9</v>
      </c>
      <c r="J946" s="118">
        <v>125521.95</v>
      </c>
      <c r="K946" s="118">
        <v>3196794.26</v>
      </c>
      <c r="L946" s="118">
        <v>5395519.2000000002</v>
      </c>
      <c r="M946" s="118">
        <v>0.56999999999999995</v>
      </c>
      <c r="N946" s="118">
        <v>0.23</v>
      </c>
      <c r="O946" s="118">
        <v>116759504.31403002</v>
      </c>
    </row>
    <row r="947" spans="2:15" ht="14" customHeight="1" x14ac:dyDescent="0.2">
      <c r="B947" s="171"/>
      <c r="C947" s="118">
        <v>823</v>
      </c>
      <c r="D947" s="261">
        <v>18927.759999999998</v>
      </c>
      <c r="E947" s="261">
        <v>0.04</v>
      </c>
      <c r="F947" s="118">
        <v>0.2</v>
      </c>
      <c r="G947" s="118">
        <v>95358.41</v>
      </c>
      <c r="H947" s="118">
        <v>12812747.08</v>
      </c>
      <c r="I947" s="118">
        <v>59304.79</v>
      </c>
      <c r="J947" s="118">
        <v>121318.52</v>
      </c>
      <c r="K947" s="118">
        <v>2501316.86</v>
      </c>
      <c r="L947" s="118">
        <v>5395519.2000000002</v>
      </c>
      <c r="M947" s="118">
        <v>0.53</v>
      </c>
      <c r="N947" s="118">
        <v>0.25</v>
      </c>
      <c r="O947" s="118">
        <v>153218305.57875836</v>
      </c>
    </row>
    <row r="948" spans="2:15" ht="14" customHeight="1" x14ac:dyDescent="0.2">
      <c r="B948" s="171"/>
      <c r="C948" s="118">
        <v>824</v>
      </c>
      <c r="D948" s="261">
        <v>32993.35</v>
      </c>
      <c r="E948" s="261">
        <v>0.03</v>
      </c>
      <c r="F948" s="118">
        <v>0.26</v>
      </c>
      <c r="G948" s="118">
        <v>92773.2</v>
      </c>
      <c r="H948" s="118">
        <v>16360989.32</v>
      </c>
      <c r="I948" s="118">
        <v>40816.99</v>
      </c>
      <c r="J948" s="118">
        <v>65777.679999999993</v>
      </c>
      <c r="K948" s="118">
        <v>1862238.13</v>
      </c>
      <c r="L948" s="118">
        <v>5395519.2000000002</v>
      </c>
      <c r="M948" s="118">
        <v>0.41</v>
      </c>
      <c r="N948" s="118">
        <v>0.25</v>
      </c>
      <c r="O948" s="118">
        <v>412691395.28547287</v>
      </c>
    </row>
    <row r="949" spans="2:15" ht="14" customHeight="1" x14ac:dyDescent="0.2">
      <c r="B949" s="171"/>
      <c r="C949" s="118">
        <v>825</v>
      </c>
      <c r="D949" s="261">
        <v>36848.43</v>
      </c>
      <c r="E949" s="261">
        <v>0.03</v>
      </c>
      <c r="F949" s="118">
        <v>0.18</v>
      </c>
      <c r="G949" s="118">
        <v>52367.87</v>
      </c>
      <c r="H949" s="118">
        <v>21238248.25</v>
      </c>
      <c r="I949" s="118">
        <v>53134.41</v>
      </c>
      <c r="J949" s="118">
        <v>97589.34</v>
      </c>
      <c r="K949" s="118">
        <v>2417777.4900000002</v>
      </c>
      <c r="L949" s="118">
        <v>5395519.2000000002</v>
      </c>
      <c r="M949" s="118">
        <v>0.46</v>
      </c>
      <c r="N949" s="118">
        <v>0.25</v>
      </c>
      <c r="O949" s="118">
        <v>148000744.35538521</v>
      </c>
    </row>
    <row r="950" spans="2:15" ht="14" customHeight="1" x14ac:dyDescent="0.2">
      <c r="B950" s="171"/>
      <c r="C950" s="118">
        <v>826</v>
      </c>
      <c r="D950" s="261">
        <v>11741.13</v>
      </c>
      <c r="E950" s="261">
        <v>0.03</v>
      </c>
      <c r="F950" s="118">
        <v>0.24</v>
      </c>
      <c r="G950" s="118">
        <v>78417.69</v>
      </c>
      <c r="H950" s="118">
        <v>12040245.289999999</v>
      </c>
      <c r="I950" s="118">
        <v>59711.26</v>
      </c>
      <c r="J950" s="118">
        <v>112641.55</v>
      </c>
      <c r="K950" s="118">
        <v>3598884.08</v>
      </c>
      <c r="L950" s="118">
        <v>5395519.2000000002</v>
      </c>
      <c r="M950" s="118">
        <v>0.41</v>
      </c>
      <c r="N950" s="118">
        <v>0.34</v>
      </c>
      <c r="O950" s="118">
        <v>51474295.883407928</v>
      </c>
    </row>
    <row r="951" spans="2:15" ht="14" customHeight="1" x14ac:dyDescent="0.2">
      <c r="B951" s="171"/>
      <c r="C951" s="118">
        <v>827</v>
      </c>
      <c r="D951" s="261">
        <v>19106.59</v>
      </c>
      <c r="E951" s="261">
        <v>0.04</v>
      </c>
      <c r="F951" s="118">
        <v>0.22</v>
      </c>
      <c r="G951" s="118">
        <v>58173.34</v>
      </c>
      <c r="H951" s="118">
        <v>18411807.43</v>
      </c>
      <c r="I951" s="118">
        <v>36199.730000000003</v>
      </c>
      <c r="J951" s="118">
        <v>117210.82</v>
      </c>
      <c r="K951" s="118">
        <v>2877568.23</v>
      </c>
      <c r="L951" s="118">
        <v>5395519.2000000002</v>
      </c>
      <c r="M951" s="118">
        <v>0.32</v>
      </c>
      <c r="N951" s="118">
        <v>0.31</v>
      </c>
      <c r="O951" s="118">
        <v>90139249.26773496</v>
      </c>
    </row>
    <row r="952" spans="2:15" ht="14" customHeight="1" x14ac:dyDescent="0.2">
      <c r="B952" s="171"/>
      <c r="C952" s="118">
        <v>828</v>
      </c>
      <c r="D952" s="261">
        <v>20431.05</v>
      </c>
      <c r="E952" s="261">
        <v>0.03</v>
      </c>
      <c r="F952" s="118">
        <v>0.28000000000000003</v>
      </c>
      <c r="G952" s="118">
        <v>89833.5</v>
      </c>
      <c r="H952" s="118">
        <v>14658102.25</v>
      </c>
      <c r="I952" s="118">
        <v>50578.83</v>
      </c>
      <c r="J952" s="118">
        <v>113225.75</v>
      </c>
      <c r="K952" s="118">
        <v>2190457.0099999998</v>
      </c>
      <c r="L952" s="118">
        <v>5395519.2000000002</v>
      </c>
      <c r="M952" s="118">
        <v>0.4</v>
      </c>
      <c r="N952" s="118">
        <v>0.22</v>
      </c>
      <c r="O952" s="118">
        <v>331249667.30514956</v>
      </c>
    </row>
    <row r="953" spans="2:15" ht="14" customHeight="1" x14ac:dyDescent="0.2">
      <c r="B953" s="171"/>
      <c r="C953" s="118">
        <v>829</v>
      </c>
      <c r="D953" s="261">
        <v>15781.25</v>
      </c>
      <c r="E953" s="261">
        <v>0.03</v>
      </c>
      <c r="F953" s="118">
        <v>0.21</v>
      </c>
      <c r="G953" s="118">
        <v>73456.72</v>
      </c>
      <c r="H953" s="118">
        <v>14515690.050000001</v>
      </c>
      <c r="I953" s="118">
        <v>51493.440000000002</v>
      </c>
      <c r="J953" s="118">
        <v>111588.79</v>
      </c>
      <c r="K953" s="118">
        <v>2548618.64</v>
      </c>
      <c r="L953" s="118">
        <v>5395519.2000000002</v>
      </c>
      <c r="M953" s="118">
        <v>0.42</v>
      </c>
      <c r="N953" s="118">
        <v>0.28000000000000003</v>
      </c>
      <c r="O953" s="118">
        <v>88512665.608833805</v>
      </c>
    </row>
    <row r="954" spans="2:15" ht="14" customHeight="1" x14ac:dyDescent="0.2">
      <c r="B954" s="171"/>
      <c r="C954" s="118">
        <v>830</v>
      </c>
      <c r="D954" s="261">
        <v>24554.94</v>
      </c>
      <c r="E954" s="261">
        <v>0.03</v>
      </c>
      <c r="F954" s="118">
        <v>0.16</v>
      </c>
      <c r="G954" s="118">
        <v>80536.81</v>
      </c>
      <c r="H954" s="118">
        <v>25298662.710000001</v>
      </c>
      <c r="I954" s="118">
        <v>39938.47</v>
      </c>
      <c r="J954" s="118">
        <v>96311.76</v>
      </c>
      <c r="K954" s="118">
        <v>2895802.58</v>
      </c>
      <c r="L954" s="118">
        <v>5395519.2000000002</v>
      </c>
      <c r="M954" s="118">
        <v>0.37</v>
      </c>
      <c r="N954" s="118">
        <v>0.28000000000000003</v>
      </c>
      <c r="O954" s="118">
        <v>121406079.01605742</v>
      </c>
    </row>
    <row r="955" spans="2:15" ht="14" customHeight="1" x14ac:dyDescent="0.2">
      <c r="B955" s="171"/>
      <c r="C955" s="118">
        <v>831</v>
      </c>
      <c r="D955" s="261">
        <v>25454.14</v>
      </c>
      <c r="E955" s="261">
        <v>0.03</v>
      </c>
      <c r="F955" s="118">
        <v>0.16</v>
      </c>
      <c r="G955" s="118">
        <v>75793.19</v>
      </c>
      <c r="H955" s="118">
        <v>19950530.75</v>
      </c>
      <c r="I955" s="118">
        <v>37197.300000000003</v>
      </c>
      <c r="J955" s="118">
        <v>136269.5</v>
      </c>
      <c r="K955" s="118">
        <v>3098094.53</v>
      </c>
      <c r="L955" s="118">
        <v>5395519.2000000002</v>
      </c>
      <c r="M955" s="118">
        <v>0.44</v>
      </c>
      <c r="N955" s="118">
        <v>0.26</v>
      </c>
      <c r="O955" s="118">
        <v>125002229.87775874</v>
      </c>
    </row>
    <row r="956" spans="2:15" ht="14" customHeight="1" x14ac:dyDescent="0.2">
      <c r="B956" s="171"/>
      <c r="C956" s="118">
        <v>832</v>
      </c>
      <c r="D956" s="261">
        <v>30897.200000000001</v>
      </c>
      <c r="E956" s="261">
        <v>0.03</v>
      </c>
      <c r="F956" s="118">
        <v>0.2</v>
      </c>
      <c r="G956" s="118">
        <v>63568.84</v>
      </c>
      <c r="H956" s="118">
        <v>13926710.02</v>
      </c>
      <c r="I956" s="118">
        <v>55329.21</v>
      </c>
      <c r="J956" s="118">
        <v>91628.13</v>
      </c>
      <c r="K956" s="118">
        <v>2468166.44</v>
      </c>
      <c r="L956" s="118">
        <v>5395519.2000000002</v>
      </c>
      <c r="M956" s="118">
        <v>0.41</v>
      </c>
      <c r="N956" s="118">
        <v>0.22</v>
      </c>
      <c r="O956" s="118">
        <v>245129513.15846607</v>
      </c>
    </row>
    <row r="957" spans="2:15" ht="14" customHeight="1" x14ac:dyDescent="0.2">
      <c r="B957" s="171"/>
      <c r="C957" s="118">
        <v>833</v>
      </c>
      <c r="D957" s="261">
        <v>32024.34</v>
      </c>
      <c r="E957" s="261">
        <v>0.03</v>
      </c>
      <c r="F957" s="118">
        <v>0.19</v>
      </c>
      <c r="G957" s="118">
        <v>68533.48</v>
      </c>
      <c r="H957" s="118">
        <v>22456584.27</v>
      </c>
      <c r="I957" s="118">
        <v>43748.83</v>
      </c>
      <c r="J957" s="118">
        <v>89133.74</v>
      </c>
      <c r="K957" s="118">
        <v>3052267.96</v>
      </c>
      <c r="L957" s="118">
        <v>5395519.2000000002</v>
      </c>
      <c r="M957" s="118">
        <v>0.45</v>
      </c>
      <c r="N957" s="118">
        <v>0.37</v>
      </c>
      <c r="O957" s="118">
        <v>73103830.134293586</v>
      </c>
    </row>
    <row r="958" spans="2:15" ht="14" customHeight="1" x14ac:dyDescent="0.2">
      <c r="B958" s="171"/>
      <c r="C958" s="118">
        <v>834</v>
      </c>
      <c r="D958" s="261">
        <v>23220.78</v>
      </c>
      <c r="E958" s="261">
        <v>0.04</v>
      </c>
      <c r="F958" s="118">
        <v>0.19</v>
      </c>
      <c r="G958" s="118">
        <v>79036.800000000003</v>
      </c>
      <c r="H958" s="118">
        <v>29463554.699999999</v>
      </c>
      <c r="I958" s="118">
        <v>55290.66</v>
      </c>
      <c r="J958" s="118">
        <v>106511.26</v>
      </c>
      <c r="K958" s="118">
        <v>3076171.48</v>
      </c>
      <c r="L958" s="118">
        <v>5395519.2000000002</v>
      </c>
      <c r="M958" s="118">
        <v>0.39</v>
      </c>
      <c r="N958" s="118">
        <v>0.32</v>
      </c>
      <c r="O958" s="118">
        <v>101398510.49692161</v>
      </c>
    </row>
    <row r="959" spans="2:15" ht="14" customHeight="1" x14ac:dyDescent="0.2">
      <c r="B959" s="171"/>
      <c r="C959" s="118">
        <v>835</v>
      </c>
      <c r="D959" s="261">
        <v>32824.28</v>
      </c>
      <c r="E959" s="261">
        <v>0.04</v>
      </c>
      <c r="F959" s="118">
        <v>0.16</v>
      </c>
      <c r="G959" s="118">
        <v>26845.279999999999</v>
      </c>
      <c r="H959" s="118">
        <v>18034241.239999998</v>
      </c>
      <c r="I959" s="118">
        <v>44570.85</v>
      </c>
      <c r="J959" s="118">
        <v>64587.55</v>
      </c>
      <c r="K959" s="118">
        <v>2253480.65</v>
      </c>
      <c r="L959" s="118">
        <v>5395519.2000000002</v>
      </c>
      <c r="M959" s="118">
        <v>0.41</v>
      </c>
      <c r="N959" s="118">
        <v>0.31</v>
      </c>
      <c r="O959" s="118">
        <v>35087896.92050726</v>
      </c>
    </row>
    <row r="960" spans="2:15" ht="14" customHeight="1" x14ac:dyDescent="0.2">
      <c r="B960" s="171"/>
      <c r="C960" s="118">
        <v>836</v>
      </c>
      <c r="D960" s="261">
        <v>34862.11</v>
      </c>
      <c r="E960" s="261">
        <v>0.02</v>
      </c>
      <c r="F960" s="118">
        <v>0.2</v>
      </c>
      <c r="G960" s="118">
        <v>81729.11</v>
      </c>
      <c r="H960" s="118">
        <v>21754096.82</v>
      </c>
      <c r="I960" s="118">
        <v>58518.44</v>
      </c>
      <c r="J960" s="118">
        <v>86477.37</v>
      </c>
      <c r="K960" s="118">
        <v>3135473.58</v>
      </c>
      <c r="L960" s="118">
        <v>5395519.2000000002</v>
      </c>
      <c r="M960" s="118">
        <v>0.46</v>
      </c>
      <c r="N960" s="118">
        <v>0.23</v>
      </c>
      <c r="O960" s="118">
        <v>273292237.94900888</v>
      </c>
    </row>
    <row r="961" spans="2:15" ht="14" customHeight="1" x14ac:dyDescent="0.2">
      <c r="B961" s="171"/>
      <c r="C961" s="118">
        <v>837</v>
      </c>
      <c r="D961" s="261">
        <v>24857.25</v>
      </c>
      <c r="E961" s="261">
        <v>0.05</v>
      </c>
      <c r="F961" s="118">
        <v>0.21</v>
      </c>
      <c r="G961" s="118">
        <v>54258.32</v>
      </c>
      <c r="H961" s="118">
        <v>20951710.940000001</v>
      </c>
      <c r="I961" s="118">
        <v>47940.11</v>
      </c>
      <c r="J961" s="118">
        <v>87106.15</v>
      </c>
      <c r="K961" s="118">
        <v>3153341.5</v>
      </c>
      <c r="L961" s="118">
        <v>5395519.2000000002</v>
      </c>
      <c r="M961" s="118">
        <v>0.37</v>
      </c>
      <c r="N961" s="118">
        <v>0.28999999999999998</v>
      </c>
      <c r="O961" s="118">
        <v>123495252.02219675</v>
      </c>
    </row>
    <row r="962" spans="2:15" ht="14" customHeight="1" x14ac:dyDescent="0.2">
      <c r="B962" s="171"/>
      <c r="C962" s="118">
        <v>838</v>
      </c>
      <c r="D962" s="261">
        <v>25373.74</v>
      </c>
      <c r="E962" s="261">
        <v>0.04</v>
      </c>
      <c r="F962" s="118">
        <v>0.23</v>
      </c>
      <c r="G962" s="118">
        <v>76498.320000000007</v>
      </c>
      <c r="H962" s="118">
        <v>17680568.59</v>
      </c>
      <c r="I962" s="118">
        <v>60371.9</v>
      </c>
      <c r="J962" s="118">
        <v>114309.55</v>
      </c>
      <c r="K962" s="118">
        <v>2639516.58</v>
      </c>
      <c r="L962" s="118">
        <v>5395519.2000000002</v>
      </c>
      <c r="M962" s="118">
        <v>0.36</v>
      </c>
      <c r="N962" s="118">
        <v>0.33</v>
      </c>
      <c r="O962" s="118">
        <v>148562025.7962541</v>
      </c>
    </row>
    <row r="963" spans="2:15" ht="14" customHeight="1" x14ac:dyDescent="0.2">
      <c r="B963" s="171"/>
      <c r="C963" s="118">
        <v>839</v>
      </c>
      <c r="D963" s="261">
        <v>17963.03</v>
      </c>
      <c r="E963" s="261">
        <v>0.04</v>
      </c>
      <c r="F963" s="118">
        <v>0.21</v>
      </c>
      <c r="G963" s="118">
        <v>73663.520000000004</v>
      </c>
      <c r="H963" s="118">
        <v>19692734.59</v>
      </c>
      <c r="I963" s="118">
        <v>52187.22</v>
      </c>
      <c r="J963" s="118">
        <v>114887.61</v>
      </c>
      <c r="K963" s="118">
        <v>2302062.04</v>
      </c>
      <c r="L963" s="118">
        <v>5395519.2000000002</v>
      </c>
      <c r="M963" s="118">
        <v>0.39</v>
      </c>
      <c r="N963" s="118">
        <v>0.31</v>
      </c>
      <c r="O963" s="118">
        <v>91257786.545061246</v>
      </c>
    </row>
    <row r="964" spans="2:15" ht="14" customHeight="1" x14ac:dyDescent="0.2">
      <c r="B964" s="171"/>
      <c r="C964" s="118">
        <v>840</v>
      </c>
      <c r="D964" s="261">
        <v>14258.75</v>
      </c>
      <c r="E964" s="261">
        <v>0.03</v>
      </c>
      <c r="F964" s="118">
        <v>0.24</v>
      </c>
      <c r="G964" s="118">
        <v>98269.87</v>
      </c>
      <c r="H964" s="118">
        <v>20111201.210000001</v>
      </c>
      <c r="I964" s="118">
        <v>51633.16</v>
      </c>
      <c r="J964" s="118">
        <v>117498.75</v>
      </c>
      <c r="K964" s="118">
        <v>2119453.9900000002</v>
      </c>
      <c r="L964" s="118">
        <v>5395519.2000000002</v>
      </c>
      <c r="M964" s="118">
        <v>0.4</v>
      </c>
      <c r="N964" s="118">
        <v>0.24</v>
      </c>
      <c r="O964" s="118">
        <v>175429131.05895415</v>
      </c>
    </row>
    <row r="965" spans="2:15" ht="14" customHeight="1" x14ac:dyDescent="0.2">
      <c r="B965" s="171"/>
      <c r="C965" s="118">
        <v>841</v>
      </c>
      <c r="D965" s="261">
        <v>27559.34</v>
      </c>
      <c r="E965" s="261">
        <v>0.03</v>
      </c>
      <c r="F965" s="118">
        <v>0.18</v>
      </c>
      <c r="G965" s="118">
        <v>32144.05</v>
      </c>
      <c r="H965" s="118">
        <v>20517332.41</v>
      </c>
      <c r="I965" s="118">
        <v>50170.61</v>
      </c>
      <c r="J965" s="118">
        <v>127632.42</v>
      </c>
      <c r="K965" s="118">
        <v>2448011.21</v>
      </c>
      <c r="L965" s="118">
        <v>5395519.2000000002</v>
      </c>
      <c r="M965" s="118">
        <v>0.46</v>
      </c>
      <c r="N965" s="118">
        <v>0.3</v>
      </c>
      <c r="O965" s="118">
        <v>33271340.77710459</v>
      </c>
    </row>
    <row r="966" spans="2:15" ht="14" customHeight="1" x14ac:dyDescent="0.2">
      <c r="B966" s="171"/>
      <c r="C966" s="118">
        <v>842</v>
      </c>
      <c r="D966" s="261">
        <v>34374.97</v>
      </c>
      <c r="E966" s="261">
        <v>0.03</v>
      </c>
      <c r="F966" s="118">
        <v>0.23</v>
      </c>
      <c r="G966" s="118">
        <v>34431.589999999997</v>
      </c>
      <c r="H966" s="118">
        <v>20879912.34</v>
      </c>
      <c r="I966" s="118">
        <v>51213.4</v>
      </c>
      <c r="J966" s="118">
        <v>115036.25</v>
      </c>
      <c r="K966" s="118">
        <v>2985840.76</v>
      </c>
      <c r="L966" s="118">
        <v>5395519.2000000002</v>
      </c>
      <c r="M966" s="118">
        <v>0.42</v>
      </c>
      <c r="N966" s="118">
        <v>0.33</v>
      </c>
      <c r="O966" s="118">
        <v>62277473.291516095</v>
      </c>
    </row>
    <row r="967" spans="2:15" ht="14" customHeight="1" x14ac:dyDescent="0.2">
      <c r="B967" s="171"/>
      <c r="C967" s="118">
        <v>843</v>
      </c>
      <c r="D967" s="261">
        <v>21112.39</v>
      </c>
      <c r="E967" s="261">
        <v>0.03</v>
      </c>
      <c r="F967" s="118">
        <v>0.25</v>
      </c>
      <c r="G967" s="118">
        <v>74924.600000000006</v>
      </c>
      <c r="H967" s="118">
        <v>29620242.579999998</v>
      </c>
      <c r="I967" s="118">
        <v>61346.09</v>
      </c>
      <c r="J967" s="118">
        <v>105797.63</v>
      </c>
      <c r="K967" s="118">
        <v>2932494.98</v>
      </c>
      <c r="L967" s="118">
        <v>5395519.2000000002</v>
      </c>
      <c r="M967" s="118">
        <v>0.45</v>
      </c>
      <c r="N967" s="118">
        <v>0.26</v>
      </c>
      <c r="O967" s="118">
        <v>153750236.90828136</v>
      </c>
    </row>
    <row r="968" spans="2:15" ht="14" customHeight="1" x14ac:dyDescent="0.2">
      <c r="B968" s="171"/>
      <c r="C968" s="118">
        <v>844</v>
      </c>
      <c r="D968" s="261">
        <v>23460.25</v>
      </c>
      <c r="E968" s="261">
        <v>0.03</v>
      </c>
      <c r="F968" s="118">
        <v>0.19</v>
      </c>
      <c r="G968" s="118">
        <v>71609.02</v>
      </c>
      <c r="H968" s="118">
        <v>13270574.689999999</v>
      </c>
      <c r="I968" s="118">
        <v>36935.15</v>
      </c>
      <c r="J968" s="118">
        <v>134542.44</v>
      </c>
      <c r="K968" s="118">
        <v>2213126.71</v>
      </c>
      <c r="L968" s="118">
        <v>5395519.2000000002</v>
      </c>
      <c r="M968" s="118">
        <v>0.38</v>
      </c>
      <c r="N968" s="118">
        <v>0.28000000000000003</v>
      </c>
      <c r="O968" s="118">
        <v>132637967.64842175</v>
      </c>
    </row>
    <row r="969" spans="2:15" ht="14" customHeight="1" x14ac:dyDescent="0.2">
      <c r="B969" s="171"/>
      <c r="C969" s="118">
        <v>845</v>
      </c>
      <c r="D969" s="261">
        <v>22661.31</v>
      </c>
      <c r="E969" s="261">
        <v>0.04</v>
      </c>
      <c r="F969" s="118">
        <v>0.16</v>
      </c>
      <c r="G969" s="118">
        <v>71980.679999999993</v>
      </c>
      <c r="H969" s="118">
        <v>14970604</v>
      </c>
      <c r="I969" s="118">
        <v>67146.48</v>
      </c>
      <c r="J969" s="118">
        <v>82567.399999999994</v>
      </c>
      <c r="K969" s="118">
        <v>2643721.35</v>
      </c>
      <c r="L969" s="118">
        <v>5395519.2000000002</v>
      </c>
      <c r="M969" s="118">
        <v>0.42</v>
      </c>
      <c r="N969" s="118">
        <v>0.24</v>
      </c>
      <c r="O969" s="118">
        <v>143521507.30282342</v>
      </c>
    </row>
    <row r="970" spans="2:15" ht="14" customHeight="1" x14ac:dyDescent="0.2">
      <c r="B970" s="171"/>
      <c r="C970" s="118">
        <v>846</v>
      </c>
      <c r="D970" s="261">
        <v>20926.79</v>
      </c>
      <c r="E970" s="261">
        <v>0.04</v>
      </c>
      <c r="F970" s="118">
        <v>0.19</v>
      </c>
      <c r="G970" s="118">
        <v>49490.45</v>
      </c>
      <c r="H970" s="118">
        <v>25423077.48</v>
      </c>
      <c r="I970" s="118">
        <v>47540.84</v>
      </c>
      <c r="J970" s="118">
        <v>96652.74</v>
      </c>
      <c r="K970" s="118">
        <v>3208056.65</v>
      </c>
      <c r="L970" s="118">
        <v>5395519.2000000002</v>
      </c>
      <c r="M970" s="118">
        <v>0.46</v>
      </c>
      <c r="N970" s="118">
        <v>0.28000000000000003</v>
      </c>
      <c r="O970" s="118">
        <v>57787010.006660365</v>
      </c>
    </row>
    <row r="971" spans="2:15" ht="14" customHeight="1" x14ac:dyDescent="0.2">
      <c r="B971" s="171"/>
      <c r="C971" s="118">
        <v>847</v>
      </c>
      <c r="D971" s="261">
        <v>9292.0300000000007</v>
      </c>
      <c r="E971" s="261">
        <v>0.04</v>
      </c>
      <c r="F971" s="118">
        <v>0.25</v>
      </c>
      <c r="G971" s="118">
        <v>54902.39</v>
      </c>
      <c r="H971" s="118">
        <v>25581513.82</v>
      </c>
      <c r="I971" s="118">
        <v>41960.03</v>
      </c>
      <c r="J971" s="118">
        <v>84623.84</v>
      </c>
      <c r="K971" s="118">
        <v>2576073.39</v>
      </c>
      <c r="L971" s="118">
        <v>5395519.2000000002</v>
      </c>
      <c r="M971" s="118">
        <v>0.48</v>
      </c>
      <c r="N971" s="118">
        <v>0.21</v>
      </c>
      <c r="O971" s="118">
        <v>58705857.154716641</v>
      </c>
    </row>
    <row r="972" spans="2:15" ht="14" customHeight="1" x14ac:dyDescent="0.2">
      <c r="B972" s="171"/>
      <c r="C972" s="118">
        <v>848</v>
      </c>
      <c r="D972" s="261">
        <v>9991.0499999999993</v>
      </c>
      <c r="E972" s="261">
        <v>0.03</v>
      </c>
      <c r="F972" s="118">
        <v>0.24</v>
      </c>
      <c r="G972" s="118">
        <v>74212.66</v>
      </c>
      <c r="H972" s="118">
        <v>27030782.48</v>
      </c>
      <c r="I972" s="118">
        <v>56308.959999999999</v>
      </c>
      <c r="J972" s="118">
        <v>91055.27</v>
      </c>
      <c r="K972" s="118">
        <v>2505459.44</v>
      </c>
      <c r="L972" s="118">
        <v>5395519.2000000002</v>
      </c>
      <c r="M972" s="118">
        <v>0.55000000000000004</v>
      </c>
      <c r="N972" s="118">
        <v>0.24</v>
      </c>
      <c r="O972" s="118">
        <v>48483679.883074254</v>
      </c>
    </row>
    <row r="973" spans="2:15" ht="14" customHeight="1" x14ac:dyDescent="0.2">
      <c r="B973" s="171"/>
      <c r="C973" s="118">
        <v>849</v>
      </c>
      <c r="D973" s="261">
        <v>23374.06</v>
      </c>
      <c r="E973" s="261">
        <v>0.03</v>
      </c>
      <c r="F973" s="118">
        <v>0.15</v>
      </c>
      <c r="G973" s="118">
        <v>88069.23</v>
      </c>
      <c r="H973" s="118">
        <v>16638545.59</v>
      </c>
      <c r="I973" s="118">
        <v>55449.53</v>
      </c>
      <c r="J973" s="118">
        <v>113664.33</v>
      </c>
      <c r="K973" s="118">
        <v>2360824.67</v>
      </c>
      <c r="L973" s="118">
        <v>5395519.2000000002</v>
      </c>
      <c r="M973" s="118">
        <v>0.39</v>
      </c>
      <c r="N973" s="118">
        <v>0.31</v>
      </c>
      <c r="O973" s="118">
        <v>97171312.293105021</v>
      </c>
    </row>
    <row r="974" spans="2:15" ht="14" customHeight="1" x14ac:dyDescent="0.2">
      <c r="B974" s="171"/>
      <c r="C974" s="118">
        <v>850</v>
      </c>
      <c r="D974" s="261">
        <v>42202.13</v>
      </c>
      <c r="E974" s="261">
        <v>0.03</v>
      </c>
      <c r="F974" s="118">
        <v>0.16</v>
      </c>
      <c r="G974" s="118">
        <v>47076.33</v>
      </c>
      <c r="H974" s="118">
        <v>22063918.98</v>
      </c>
      <c r="I974" s="118">
        <v>38978.910000000003</v>
      </c>
      <c r="J974" s="118">
        <v>115098.7</v>
      </c>
      <c r="K974" s="118">
        <v>2627311.29</v>
      </c>
      <c r="L974" s="118">
        <v>5395519.2000000002</v>
      </c>
      <c r="M974" s="118">
        <v>0.39</v>
      </c>
      <c r="N974" s="118">
        <v>0.35</v>
      </c>
      <c r="O974" s="118">
        <v>68935713.457881749</v>
      </c>
    </row>
    <row r="975" spans="2:15" ht="14" customHeight="1" x14ac:dyDescent="0.2">
      <c r="B975" s="171"/>
      <c r="C975" s="118">
        <v>851</v>
      </c>
      <c r="D975" s="261">
        <v>30731.52</v>
      </c>
      <c r="E975" s="261">
        <v>0.04</v>
      </c>
      <c r="F975" s="118">
        <v>0.16</v>
      </c>
      <c r="G975" s="118">
        <v>47737.66</v>
      </c>
      <c r="H975" s="118">
        <v>22142811.789999999</v>
      </c>
      <c r="I975" s="118">
        <v>45535.14</v>
      </c>
      <c r="J975" s="118">
        <v>110526.82</v>
      </c>
      <c r="K975" s="118">
        <v>2868702.61</v>
      </c>
      <c r="L975" s="118">
        <v>5395519.2000000002</v>
      </c>
      <c r="M975" s="118">
        <v>0.43</v>
      </c>
      <c r="N975" s="118">
        <v>0.28999999999999998</v>
      </c>
      <c r="O975" s="118">
        <v>76818811.64547804</v>
      </c>
    </row>
    <row r="976" spans="2:15" ht="14" customHeight="1" x14ac:dyDescent="0.2">
      <c r="B976" s="171"/>
      <c r="C976" s="118">
        <v>852</v>
      </c>
      <c r="D976" s="261">
        <v>21970.05</v>
      </c>
      <c r="E976" s="261">
        <v>0.02</v>
      </c>
      <c r="F976" s="118">
        <v>0.15</v>
      </c>
      <c r="G976" s="118">
        <v>68042.34</v>
      </c>
      <c r="H976" s="118">
        <v>19136551.039999999</v>
      </c>
      <c r="I976" s="118">
        <v>48215.12</v>
      </c>
      <c r="J976" s="118">
        <v>139914.98000000001</v>
      </c>
      <c r="K976" s="118">
        <v>2979003.52</v>
      </c>
      <c r="L976" s="118">
        <v>5395519.2000000002</v>
      </c>
      <c r="M976" s="118">
        <v>0.49</v>
      </c>
      <c r="N976" s="118">
        <v>0.27</v>
      </c>
      <c r="O976" s="118">
        <v>61977913.134450793</v>
      </c>
    </row>
    <row r="977" spans="2:15" ht="14" customHeight="1" x14ac:dyDescent="0.2">
      <c r="B977" s="171"/>
      <c r="C977" s="118">
        <v>853</v>
      </c>
      <c r="D977" s="261">
        <v>31288.39</v>
      </c>
      <c r="E977" s="261">
        <v>0.02</v>
      </c>
      <c r="F977" s="118">
        <v>0.27</v>
      </c>
      <c r="G977" s="118">
        <v>76490.05</v>
      </c>
      <c r="H977" s="118">
        <v>22983719.120000001</v>
      </c>
      <c r="I977" s="118">
        <v>38153.86</v>
      </c>
      <c r="J977" s="118">
        <v>86941.03</v>
      </c>
      <c r="K977" s="118">
        <v>2171121.0499999998</v>
      </c>
      <c r="L977" s="118">
        <v>5395519.2000000002</v>
      </c>
      <c r="M977" s="118">
        <v>0.53</v>
      </c>
      <c r="N977" s="118">
        <v>0.22</v>
      </c>
      <c r="O977" s="118">
        <v>290138549.17692178</v>
      </c>
    </row>
    <row r="978" spans="2:15" ht="14" customHeight="1" x14ac:dyDescent="0.2">
      <c r="B978" s="171"/>
      <c r="C978" s="118">
        <v>854</v>
      </c>
      <c r="D978" s="261">
        <v>36506.14</v>
      </c>
      <c r="E978" s="261">
        <v>0.04</v>
      </c>
      <c r="F978" s="118">
        <v>0.2</v>
      </c>
      <c r="G978" s="118">
        <v>55487.02</v>
      </c>
      <c r="H978" s="118">
        <v>20675394.079999998</v>
      </c>
      <c r="I978" s="118">
        <v>66561.679999999993</v>
      </c>
      <c r="J978" s="118">
        <v>100044.76</v>
      </c>
      <c r="K978" s="118">
        <v>3484962.2</v>
      </c>
      <c r="L978" s="118">
        <v>5395519.2000000002</v>
      </c>
      <c r="M978" s="118">
        <v>0.54</v>
      </c>
      <c r="N978" s="118">
        <v>0.31</v>
      </c>
      <c r="O978" s="118">
        <v>100924758.83657196</v>
      </c>
    </row>
    <row r="979" spans="2:15" ht="14" customHeight="1" x14ac:dyDescent="0.2">
      <c r="B979" s="171"/>
      <c r="C979" s="118">
        <v>855</v>
      </c>
      <c r="D979" s="261">
        <v>22555.93</v>
      </c>
      <c r="E979" s="261">
        <v>0.03</v>
      </c>
      <c r="F979" s="118">
        <v>0.22</v>
      </c>
      <c r="G979" s="118">
        <v>82759.5</v>
      </c>
      <c r="H979" s="118">
        <v>16635757.890000001</v>
      </c>
      <c r="I979" s="118">
        <v>49314.91</v>
      </c>
      <c r="J979" s="118">
        <v>74519.990000000005</v>
      </c>
      <c r="K979" s="118">
        <v>3236090.29</v>
      </c>
      <c r="L979" s="118">
        <v>5395519.2000000002</v>
      </c>
      <c r="M979" s="118">
        <v>0.54</v>
      </c>
      <c r="N979" s="118">
        <v>0.21</v>
      </c>
      <c r="O979" s="118">
        <v>209267761.42236099</v>
      </c>
    </row>
    <row r="980" spans="2:15" ht="14" customHeight="1" x14ac:dyDescent="0.2">
      <c r="B980" s="171"/>
      <c r="C980" s="118">
        <v>856</v>
      </c>
      <c r="D980" s="261">
        <v>25496.36</v>
      </c>
      <c r="E980" s="261">
        <v>0.04</v>
      </c>
      <c r="F980" s="118">
        <v>0.21</v>
      </c>
      <c r="G980" s="118">
        <v>89223.8</v>
      </c>
      <c r="H980" s="118">
        <v>20581140.23</v>
      </c>
      <c r="I980" s="118">
        <v>29250.1</v>
      </c>
      <c r="J980" s="118">
        <v>121141.07</v>
      </c>
      <c r="K980" s="118">
        <v>2852910.46</v>
      </c>
      <c r="L980" s="118">
        <v>5395519.2000000002</v>
      </c>
      <c r="M980" s="118">
        <v>0.44</v>
      </c>
      <c r="N980" s="118">
        <v>0.24</v>
      </c>
      <c r="O980" s="118">
        <v>262168744.56777033</v>
      </c>
    </row>
    <row r="981" spans="2:15" ht="14" customHeight="1" x14ac:dyDescent="0.2">
      <c r="B981" s="171"/>
      <c r="C981" s="118">
        <v>857</v>
      </c>
      <c r="D981" s="261">
        <v>44969.2</v>
      </c>
      <c r="E981" s="261">
        <v>0.04</v>
      </c>
      <c r="F981" s="118">
        <v>0.22</v>
      </c>
      <c r="G981" s="118">
        <v>48358.49</v>
      </c>
      <c r="H981" s="118">
        <v>16070996.24</v>
      </c>
      <c r="I981" s="118">
        <v>69521.119999999995</v>
      </c>
      <c r="J981" s="118">
        <v>89484.82</v>
      </c>
      <c r="K981" s="118">
        <v>3024852.87</v>
      </c>
      <c r="L981" s="118">
        <v>5395519.2000000002</v>
      </c>
      <c r="M981" s="118">
        <v>0.36</v>
      </c>
      <c r="N981" s="118">
        <v>0.32</v>
      </c>
      <c r="O981" s="118">
        <v>173778725.90046567</v>
      </c>
    </row>
    <row r="982" spans="2:15" ht="14" customHeight="1" x14ac:dyDescent="0.2">
      <c r="B982" s="171"/>
      <c r="C982" s="118">
        <v>858</v>
      </c>
      <c r="D982" s="261">
        <v>17072.88</v>
      </c>
      <c r="E982" s="261">
        <v>0.03</v>
      </c>
      <c r="F982" s="118">
        <v>0.19</v>
      </c>
      <c r="G982" s="118">
        <v>45918.09</v>
      </c>
      <c r="H982" s="118">
        <v>21898480.059999999</v>
      </c>
      <c r="I982" s="118">
        <v>45822.69</v>
      </c>
      <c r="J982" s="118">
        <v>73136.039999999994</v>
      </c>
      <c r="K982" s="118">
        <v>2689470.89</v>
      </c>
      <c r="L982" s="118">
        <v>5395519.2000000002</v>
      </c>
      <c r="M982" s="118">
        <v>0.51</v>
      </c>
      <c r="N982" s="118">
        <v>0.3</v>
      </c>
      <c r="O982" s="118">
        <v>23255529.543735549</v>
      </c>
    </row>
    <row r="983" spans="2:15" ht="14" customHeight="1" x14ac:dyDescent="0.2">
      <c r="B983" s="171"/>
      <c r="C983" s="118">
        <v>859</v>
      </c>
      <c r="D983" s="261">
        <v>36695.67</v>
      </c>
      <c r="E983" s="261">
        <v>0.03</v>
      </c>
      <c r="F983" s="118">
        <v>0.27</v>
      </c>
      <c r="G983" s="118">
        <v>36618.36</v>
      </c>
      <c r="H983" s="118">
        <v>18176589.050000001</v>
      </c>
      <c r="I983" s="118">
        <v>41302.559999999998</v>
      </c>
      <c r="J983" s="118">
        <v>71831.83</v>
      </c>
      <c r="K983" s="118">
        <v>2680663.79</v>
      </c>
      <c r="L983" s="118">
        <v>5395519.2000000002</v>
      </c>
      <c r="M983" s="118">
        <v>0.38</v>
      </c>
      <c r="N983" s="118">
        <v>0.32</v>
      </c>
      <c r="O983" s="118">
        <v>109877552.72868831</v>
      </c>
    </row>
    <row r="984" spans="2:15" ht="14" customHeight="1" x14ac:dyDescent="0.2">
      <c r="B984" s="171"/>
      <c r="C984" s="118">
        <v>860</v>
      </c>
      <c r="D984" s="261">
        <v>42855.12</v>
      </c>
      <c r="E984" s="261">
        <v>0.03</v>
      </c>
      <c r="F984" s="118">
        <v>0.21</v>
      </c>
      <c r="G984" s="118">
        <v>72158.679999999993</v>
      </c>
      <c r="H984" s="118">
        <v>25011067.300000001</v>
      </c>
      <c r="I984" s="118">
        <v>47670.96</v>
      </c>
      <c r="J984" s="118">
        <v>99708.89</v>
      </c>
      <c r="K984" s="118">
        <v>2773274.15</v>
      </c>
      <c r="L984" s="118">
        <v>5395519.2000000002</v>
      </c>
      <c r="M984" s="118">
        <v>0.33</v>
      </c>
      <c r="N984" s="118">
        <v>0.25</v>
      </c>
      <c r="O984" s="118">
        <v>371704118.8540287</v>
      </c>
    </row>
    <row r="985" spans="2:15" ht="14" customHeight="1" x14ac:dyDescent="0.2">
      <c r="B985" s="171"/>
      <c r="C985" s="118">
        <v>861</v>
      </c>
      <c r="D985" s="261">
        <v>15123.46</v>
      </c>
      <c r="E985" s="261">
        <v>0.03</v>
      </c>
      <c r="F985" s="118">
        <v>0.15</v>
      </c>
      <c r="G985" s="118">
        <v>55168.15</v>
      </c>
      <c r="H985" s="118">
        <v>26750593.109999999</v>
      </c>
      <c r="I985" s="118">
        <v>59816.09</v>
      </c>
      <c r="J985" s="118">
        <v>104556.28</v>
      </c>
      <c r="K985" s="118">
        <v>2857698.86</v>
      </c>
      <c r="L985" s="118">
        <v>5395519.2000000002</v>
      </c>
      <c r="M985" s="118">
        <v>0.48</v>
      </c>
      <c r="N985" s="118">
        <v>0.25</v>
      </c>
      <c r="O985" s="118">
        <v>29529967.363522679</v>
      </c>
    </row>
    <row r="986" spans="2:15" ht="14" customHeight="1" x14ac:dyDescent="0.2">
      <c r="B986" s="171"/>
      <c r="C986" s="118">
        <v>862</v>
      </c>
      <c r="D986" s="261">
        <v>23309.73</v>
      </c>
      <c r="E986" s="261">
        <v>0.04</v>
      </c>
      <c r="F986" s="118">
        <v>0.2</v>
      </c>
      <c r="G986" s="118">
        <v>45104.36</v>
      </c>
      <c r="H986" s="118">
        <v>25963016.870000001</v>
      </c>
      <c r="I986" s="118">
        <v>48368.88</v>
      </c>
      <c r="J986" s="118">
        <v>100000.91</v>
      </c>
      <c r="K986" s="118">
        <v>2567479.9500000002</v>
      </c>
      <c r="L986" s="118">
        <v>5395519.2000000002</v>
      </c>
      <c r="M986" s="118">
        <v>0.45</v>
      </c>
      <c r="N986" s="118">
        <v>0.26</v>
      </c>
      <c r="O986" s="118">
        <v>78660510.437741846</v>
      </c>
    </row>
    <row r="987" spans="2:15" ht="14" customHeight="1" x14ac:dyDescent="0.2">
      <c r="B987" s="171"/>
      <c r="C987" s="118">
        <v>863</v>
      </c>
      <c r="D987" s="261">
        <v>15434.17</v>
      </c>
      <c r="E987" s="261">
        <v>0.03</v>
      </c>
      <c r="F987" s="118">
        <v>0.18</v>
      </c>
      <c r="G987" s="118">
        <v>84829.37</v>
      </c>
      <c r="H987" s="118">
        <v>23445634.43</v>
      </c>
      <c r="I987" s="118">
        <v>57090.79</v>
      </c>
      <c r="J987" s="118">
        <v>95424.25</v>
      </c>
      <c r="K987" s="118">
        <v>2817210.59</v>
      </c>
      <c r="L987" s="118">
        <v>5395519.2000000002</v>
      </c>
      <c r="M987" s="118">
        <v>0.35</v>
      </c>
      <c r="N987" s="118">
        <v>0.21</v>
      </c>
      <c r="O987" s="118">
        <v>159143476.78171766</v>
      </c>
    </row>
    <row r="988" spans="2:15" ht="14" customHeight="1" x14ac:dyDescent="0.2">
      <c r="B988" s="171"/>
      <c r="C988" s="118">
        <v>864</v>
      </c>
      <c r="D988" s="261">
        <v>31696.83</v>
      </c>
      <c r="E988" s="261">
        <v>0.04</v>
      </c>
      <c r="F988" s="118">
        <v>0.19</v>
      </c>
      <c r="G988" s="118">
        <v>71626.22</v>
      </c>
      <c r="H988" s="118">
        <v>16562034.27</v>
      </c>
      <c r="I988" s="118">
        <v>34432.35</v>
      </c>
      <c r="J988" s="118">
        <v>63886.83</v>
      </c>
      <c r="K988" s="118">
        <v>2329991.88</v>
      </c>
      <c r="L988" s="118">
        <v>5395519.2000000002</v>
      </c>
      <c r="M988" s="118">
        <v>0.43</v>
      </c>
      <c r="N988" s="118">
        <v>0.32</v>
      </c>
      <c r="O988" s="118">
        <v>135854914.20037389</v>
      </c>
    </row>
    <row r="989" spans="2:15" ht="14" customHeight="1" x14ac:dyDescent="0.2">
      <c r="B989" s="171"/>
      <c r="C989" s="118">
        <v>865</v>
      </c>
      <c r="D989" s="261">
        <v>32402.75</v>
      </c>
      <c r="E989" s="261">
        <v>0.03</v>
      </c>
      <c r="F989" s="118">
        <v>0.19</v>
      </c>
      <c r="G989" s="118">
        <v>91358.34</v>
      </c>
      <c r="H989" s="118">
        <v>21650351.210000001</v>
      </c>
      <c r="I989" s="118">
        <v>51325.71</v>
      </c>
      <c r="J989" s="118">
        <v>122744.22</v>
      </c>
      <c r="K989" s="118">
        <v>1923716.68</v>
      </c>
      <c r="L989" s="118">
        <v>5395519.2000000002</v>
      </c>
      <c r="M989" s="118">
        <v>0.55000000000000004</v>
      </c>
      <c r="N989" s="118">
        <v>0.33</v>
      </c>
      <c r="O989" s="118">
        <v>114181857.60461956</v>
      </c>
    </row>
    <row r="990" spans="2:15" ht="14" customHeight="1" x14ac:dyDescent="0.2">
      <c r="B990" s="171"/>
      <c r="C990" s="118">
        <v>866</v>
      </c>
      <c r="D990" s="261">
        <v>25967.78</v>
      </c>
      <c r="E990" s="261">
        <v>0.04</v>
      </c>
      <c r="F990" s="118">
        <v>0.25</v>
      </c>
      <c r="G990" s="118">
        <v>54206.91</v>
      </c>
      <c r="H990" s="118">
        <v>17585791.52</v>
      </c>
      <c r="I990" s="118">
        <v>41762.11</v>
      </c>
      <c r="J990" s="118">
        <v>123609.2</v>
      </c>
      <c r="K990" s="118">
        <v>2114125.6800000002</v>
      </c>
      <c r="L990" s="118">
        <v>5395519.2000000002</v>
      </c>
      <c r="M990" s="118">
        <v>0.38</v>
      </c>
      <c r="N990" s="118">
        <v>0.26</v>
      </c>
      <c r="O990" s="118">
        <v>182929087.56451049</v>
      </c>
    </row>
    <row r="991" spans="2:15" ht="14" customHeight="1" x14ac:dyDescent="0.2">
      <c r="B991" s="171"/>
      <c r="C991" s="118">
        <v>867</v>
      </c>
      <c r="D991" s="261">
        <v>23501.35</v>
      </c>
      <c r="E991" s="261">
        <v>0.03</v>
      </c>
      <c r="F991" s="118">
        <v>0.2</v>
      </c>
      <c r="G991" s="118">
        <v>67611.25</v>
      </c>
      <c r="H991" s="118">
        <v>24164511.23</v>
      </c>
      <c r="I991" s="118">
        <v>56100.79</v>
      </c>
      <c r="J991" s="118">
        <v>140815.32999999999</v>
      </c>
      <c r="K991" s="118">
        <v>2195096.11</v>
      </c>
      <c r="L991" s="118">
        <v>5395519.2000000002</v>
      </c>
      <c r="M991" s="118">
        <v>0.34</v>
      </c>
      <c r="N991" s="118">
        <v>0.31</v>
      </c>
      <c r="O991" s="118">
        <v>102927200.80725044</v>
      </c>
    </row>
    <row r="992" spans="2:15" ht="14" customHeight="1" x14ac:dyDescent="0.2">
      <c r="B992" s="171"/>
      <c r="C992" s="118">
        <v>868</v>
      </c>
      <c r="D992" s="261">
        <v>26198.21</v>
      </c>
      <c r="E992" s="261">
        <v>0.04</v>
      </c>
      <c r="F992" s="118">
        <v>0.19</v>
      </c>
      <c r="G992" s="118">
        <v>78485.27</v>
      </c>
      <c r="H992" s="118">
        <v>18529712.98</v>
      </c>
      <c r="I992" s="118">
        <v>50003.53</v>
      </c>
      <c r="J992" s="118">
        <v>89764.59</v>
      </c>
      <c r="K992" s="118">
        <v>2327871.04</v>
      </c>
      <c r="L992" s="118">
        <v>5395519.2000000002</v>
      </c>
      <c r="M992" s="118">
        <v>0.42</v>
      </c>
      <c r="N992" s="118">
        <v>0.24</v>
      </c>
      <c r="O992" s="118">
        <v>220698270.54312843</v>
      </c>
    </row>
    <row r="993" spans="2:15" ht="14" customHeight="1" x14ac:dyDescent="0.2">
      <c r="B993" s="171"/>
      <c r="C993" s="118">
        <v>869</v>
      </c>
      <c r="D993" s="261">
        <v>30932.05</v>
      </c>
      <c r="E993" s="261">
        <v>0.03</v>
      </c>
      <c r="F993" s="118">
        <v>0.22</v>
      </c>
      <c r="G993" s="118">
        <v>53661.91</v>
      </c>
      <c r="H993" s="118">
        <v>20075844.239999998</v>
      </c>
      <c r="I993" s="118">
        <v>46813.53</v>
      </c>
      <c r="J993" s="118">
        <v>80107.259999999995</v>
      </c>
      <c r="K993" s="118">
        <v>2946839.51</v>
      </c>
      <c r="L993" s="118">
        <v>5395519.2000000002</v>
      </c>
      <c r="M993" s="118">
        <v>0.46</v>
      </c>
      <c r="N993" s="118">
        <v>0.26</v>
      </c>
      <c r="O993" s="118">
        <v>145986889.6321221</v>
      </c>
    </row>
    <row r="994" spans="2:15" ht="14" customHeight="1" x14ac:dyDescent="0.2">
      <c r="B994" s="171"/>
      <c r="C994" s="118">
        <v>870</v>
      </c>
      <c r="D994" s="261">
        <v>34295.46</v>
      </c>
      <c r="E994" s="261">
        <v>0.04</v>
      </c>
      <c r="F994" s="118">
        <v>0.22</v>
      </c>
      <c r="G994" s="118">
        <v>70925.66</v>
      </c>
      <c r="H994" s="118">
        <v>20305827.960000001</v>
      </c>
      <c r="I994" s="118">
        <v>67843.11</v>
      </c>
      <c r="J994" s="118">
        <v>100970.47</v>
      </c>
      <c r="K994" s="118">
        <v>2284096.41</v>
      </c>
      <c r="L994" s="118">
        <v>5395519.2000000002</v>
      </c>
      <c r="M994" s="118">
        <v>0.46</v>
      </c>
      <c r="N994" s="118">
        <v>0.24</v>
      </c>
      <c r="O994" s="118">
        <v>285556849.25709933</v>
      </c>
    </row>
    <row r="995" spans="2:15" ht="14" customHeight="1" x14ac:dyDescent="0.2">
      <c r="B995" s="171"/>
      <c r="C995" s="118">
        <v>871</v>
      </c>
      <c r="D995" s="261">
        <v>21451.66</v>
      </c>
      <c r="E995" s="261">
        <v>0.03</v>
      </c>
      <c r="F995" s="118">
        <v>0.21</v>
      </c>
      <c r="G995" s="118">
        <v>69684.75</v>
      </c>
      <c r="H995" s="118">
        <v>24929923.960000001</v>
      </c>
      <c r="I995" s="118">
        <v>45542.64</v>
      </c>
      <c r="J995" s="118">
        <v>117118.6</v>
      </c>
      <c r="K995" s="118">
        <v>1566511.84</v>
      </c>
      <c r="L995" s="118">
        <v>5395519.2000000002</v>
      </c>
      <c r="M995" s="118">
        <v>0.39</v>
      </c>
      <c r="N995" s="118">
        <v>0.27</v>
      </c>
      <c r="O995" s="118">
        <v>126309113.18768142</v>
      </c>
    </row>
    <row r="996" spans="2:15" ht="14" customHeight="1" x14ac:dyDescent="0.2">
      <c r="B996" s="171"/>
      <c r="C996" s="118">
        <v>872</v>
      </c>
      <c r="D996" s="261">
        <v>34527.61</v>
      </c>
      <c r="E996" s="261">
        <v>0.03</v>
      </c>
      <c r="F996" s="118">
        <v>0.23</v>
      </c>
      <c r="G996" s="118">
        <v>61931.63</v>
      </c>
      <c r="H996" s="118">
        <v>18056110.52</v>
      </c>
      <c r="I996" s="118">
        <v>48706.5</v>
      </c>
      <c r="J996" s="118">
        <v>93525.5</v>
      </c>
      <c r="K996" s="118">
        <v>1350175.85</v>
      </c>
      <c r="L996" s="118">
        <v>5395519.2000000002</v>
      </c>
      <c r="M996" s="118">
        <v>0.39</v>
      </c>
      <c r="N996" s="118">
        <v>0.25</v>
      </c>
      <c r="O996" s="118">
        <v>255242712.3473779</v>
      </c>
    </row>
    <row r="997" spans="2:15" ht="14" customHeight="1" x14ac:dyDescent="0.2">
      <c r="B997" s="171"/>
      <c r="C997" s="118">
        <v>873</v>
      </c>
      <c r="D997" s="261">
        <v>29307.74</v>
      </c>
      <c r="E997" s="261">
        <v>0.02</v>
      </c>
      <c r="F997" s="118">
        <v>0.24</v>
      </c>
      <c r="G997" s="118">
        <v>57427.79</v>
      </c>
      <c r="H997" s="118">
        <v>17412208.57</v>
      </c>
      <c r="I997" s="118">
        <v>72425.789999999994</v>
      </c>
      <c r="J997" s="118">
        <v>132625.67000000001</v>
      </c>
      <c r="K997" s="118">
        <v>2169316.91</v>
      </c>
      <c r="L997" s="118">
        <v>5395519.2000000002</v>
      </c>
      <c r="M997" s="118">
        <v>0.48</v>
      </c>
      <c r="N997" s="118">
        <v>0.34</v>
      </c>
      <c r="O997" s="118">
        <v>79490567.247659996</v>
      </c>
    </row>
    <row r="998" spans="2:15" ht="14" customHeight="1" x14ac:dyDescent="0.2">
      <c r="B998" s="171"/>
      <c r="C998" s="118">
        <v>874</v>
      </c>
      <c r="D998" s="261">
        <v>31860.61</v>
      </c>
      <c r="E998" s="261">
        <v>0.04</v>
      </c>
      <c r="F998" s="118">
        <v>0.2</v>
      </c>
      <c r="G998" s="118">
        <v>47859.8</v>
      </c>
      <c r="H998" s="118">
        <v>17586873.149999999</v>
      </c>
      <c r="I998" s="118">
        <v>67088.62</v>
      </c>
      <c r="J998" s="118">
        <v>93195.26</v>
      </c>
      <c r="K998" s="118">
        <v>3114193.99</v>
      </c>
      <c r="L998" s="118">
        <v>5395519.2000000002</v>
      </c>
      <c r="M998" s="118">
        <v>0.49</v>
      </c>
      <c r="N998" s="118">
        <v>0.33</v>
      </c>
      <c r="O998" s="118">
        <v>71238051.94318831</v>
      </c>
    </row>
    <row r="999" spans="2:15" ht="14" customHeight="1" x14ac:dyDescent="0.2">
      <c r="B999" s="171"/>
      <c r="C999" s="118">
        <v>875</v>
      </c>
      <c r="D999" s="261">
        <v>35993.9</v>
      </c>
      <c r="E999" s="261">
        <v>0.04</v>
      </c>
      <c r="F999" s="118">
        <v>0.23</v>
      </c>
      <c r="G999" s="118">
        <v>32080.959999999999</v>
      </c>
      <c r="H999" s="118">
        <v>24095732.98</v>
      </c>
      <c r="I999" s="118">
        <v>54251.3</v>
      </c>
      <c r="J999" s="118">
        <v>60880.57</v>
      </c>
      <c r="K999" s="118">
        <v>1849167.22</v>
      </c>
      <c r="L999" s="118">
        <v>5395519.2000000002</v>
      </c>
      <c r="M999" s="118">
        <v>0.51</v>
      </c>
      <c r="N999" s="118">
        <v>0.3</v>
      </c>
      <c r="O999" s="118">
        <v>66514542.627215691</v>
      </c>
    </row>
    <row r="1000" spans="2:15" ht="14" customHeight="1" x14ac:dyDescent="0.2">
      <c r="B1000" s="171"/>
      <c r="C1000" s="118">
        <v>876</v>
      </c>
      <c r="D1000" s="261">
        <v>28047.06</v>
      </c>
      <c r="E1000" s="261">
        <v>0.03</v>
      </c>
      <c r="F1000" s="118">
        <v>0.15</v>
      </c>
      <c r="G1000" s="118">
        <v>92101.91</v>
      </c>
      <c r="H1000" s="118">
        <v>19155211.550000001</v>
      </c>
      <c r="I1000" s="118">
        <v>56661.31</v>
      </c>
      <c r="J1000" s="118">
        <v>102330.31</v>
      </c>
      <c r="K1000" s="118">
        <v>3476221.65</v>
      </c>
      <c r="L1000" s="118">
        <v>5395519.2000000002</v>
      </c>
      <c r="M1000" s="118">
        <v>0.43</v>
      </c>
      <c r="N1000" s="118">
        <v>0.35</v>
      </c>
      <c r="O1000" s="118">
        <v>84399680.439519778</v>
      </c>
    </row>
    <row r="1001" spans="2:15" ht="14" customHeight="1" x14ac:dyDescent="0.2">
      <c r="B1001" s="171"/>
      <c r="C1001" s="118">
        <v>877</v>
      </c>
      <c r="D1001" s="261">
        <v>17044.37</v>
      </c>
      <c r="E1001" s="261">
        <v>0.04</v>
      </c>
      <c r="F1001" s="118">
        <v>0.23</v>
      </c>
      <c r="G1001" s="118">
        <v>90357.22</v>
      </c>
      <c r="H1001" s="118">
        <v>12841723.460000001</v>
      </c>
      <c r="I1001" s="118">
        <v>42935.73</v>
      </c>
      <c r="J1001" s="118">
        <v>99141.29</v>
      </c>
      <c r="K1001" s="118">
        <v>2986502.5</v>
      </c>
      <c r="L1001" s="118">
        <v>5395519.2000000002</v>
      </c>
      <c r="M1001" s="118">
        <v>0.45</v>
      </c>
      <c r="N1001" s="118">
        <v>0.28999999999999998</v>
      </c>
      <c r="O1001" s="118">
        <v>132761895.8045959</v>
      </c>
    </row>
    <row r="1002" spans="2:15" ht="14" customHeight="1" x14ac:dyDescent="0.2">
      <c r="B1002" s="171"/>
      <c r="C1002" s="118">
        <v>878</v>
      </c>
      <c r="D1002" s="261">
        <v>6416.72</v>
      </c>
      <c r="E1002" s="261">
        <v>0.04</v>
      </c>
      <c r="F1002" s="118">
        <v>0.18</v>
      </c>
      <c r="G1002" s="118">
        <v>32517.06</v>
      </c>
      <c r="H1002" s="118">
        <v>28310788.129999999</v>
      </c>
      <c r="I1002" s="118">
        <v>55633.27</v>
      </c>
      <c r="J1002" s="118">
        <v>121533.81</v>
      </c>
      <c r="K1002" s="118">
        <v>3325692.12</v>
      </c>
      <c r="L1002" s="118">
        <v>5395519.2000000002</v>
      </c>
      <c r="M1002" s="118">
        <v>0.49</v>
      </c>
      <c r="N1002" s="118">
        <v>0.24</v>
      </c>
      <c r="O1002" s="118">
        <v>-11730031.279017998</v>
      </c>
    </row>
    <row r="1003" spans="2:15" ht="14" customHeight="1" x14ac:dyDescent="0.2">
      <c r="B1003" s="171"/>
      <c r="C1003" s="118">
        <v>879</v>
      </c>
      <c r="D1003" s="261">
        <v>36323.31</v>
      </c>
      <c r="E1003" s="261">
        <v>0.04</v>
      </c>
      <c r="F1003" s="118">
        <v>0.16</v>
      </c>
      <c r="G1003" s="118">
        <v>83966.74</v>
      </c>
      <c r="H1003" s="118">
        <v>18265585.640000001</v>
      </c>
      <c r="I1003" s="118">
        <v>49199.5</v>
      </c>
      <c r="J1003" s="118">
        <v>119510.51</v>
      </c>
      <c r="K1003" s="118">
        <v>2889662.07</v>
      </c>
      <c r="L1003" s="118">
        <v>5395519.2000000002</v>
      </c>
      <c r="M1003" s="118">
        <v>0.43</v>
      </c>
      <c r="N1003" s="118">
        <v>0.26</v>
      </c>
      <c r="O1003" s="118">
        <v>237739587.92127305</v>
      </c>
    </row>
    <row r="1004" spans="2:15" ht="14" customHeight="1" x14ac:dyDescent="0.2">
      <c r="B1004" s="171"/>
      <c r="C1004" s="118">
        <v>880</v>
      </c>
      <c r="D1004" s="261">
        <v>21056.93</v>
      </c>
      <c r="E1004" s="261">
        <v>0.03</v>
      </c>
      <c r="F1004" s="118">
        <v>0.21</v>
      </c>
      <c r="G1004" s="118">
        <v>61751.26</v>
      </c>
      <c r="H1004" s="118">
        <v>22735414.77</v>
      </c>
      <c r="I1004" s="118">
        <v>40897.769999999997</v>
      </c>
      <c r="J1004" s="118">
        <v>114131.45</v>
      </c>
      <c r="K1004" s="118">
        <v>2066534.06</v>
      </c>
      <c r="L1004" s="118">
        <v>5395519.2000000002</v>
      </c>
      <c r="M1004" s="118">
        <v>0.44</v>
      </c>
      <c r="N1004" s="118">
        <v>0.35</v>
      </c>
      <c r="O1004" s="118">
        <v>48689454.184700608</v>
      </c>
    </row>
    <row r="1005" spans="2:15" ht="14" customHeight="1" x14ac:dyDescent="0.2">
      <c r="B1005" s="171"/>
      <c r="C1005" s="118">
        <v>881</v>
      </c>
      <c r="D1005" s="261">
        <v>28167.919999999998</v>
      </c>
      <c r="E1005" s="261">
        <v>0.02</v>
      </c>
      <c r="F1005" s="118">
        <v>0.2</v>
      </c>
      <c r="G1005" s="118">
        <v>85602.06</v>
      </c>
      <c r="H1005" s="118">
        <v>14172963.66</v>
      </c>
      <c r="I1005" s="118">
        <v>41271.49</v>
      </c>
      <c r="J1005" s="118">
        <v>78696.17</v>
      </c>
      <c r="K1005" s="118">
        <v>2421564.35</v>
      </c>
      <c r="L1005" s="118">
        <v>5395519.2000000002</v>
      </c>
      <c r="M1005" s="118">
        <v>0.37</v>
      </c>
      <c r="N1005" s="118">
        <v>0.36</v>
      </c>
      <c r="O1005" s="118">
        <v>111205538.09163341</v>
      </c>
    </row>
    <row r="1006" spans="2:15" ht="14" customHeight="1" x14ac:dyDescent="0.2">
      <c r="B1006" s="171"/>
      <c r="C1006" s="118">
        <v>882</v>
      </c>
      <c r="D1006" s="261">
        <v>31134.33</v>
      </c>
      <c r="E1006" s="261">
        <v>0.02</v>
      </c>
      <c r="F1006" s="118">
        <v>0.2</v>
      </c>
      <c r="G1006" s="118">
        <v>68945.59</v>
      </c>
      <c r="H1006" s="118">
        <v>18412052.77</v>
      </c>
      <c r="I1006" s="118">
        <v>58583.23</v>
      </c>
      <c r="J1006" s="118">
        <v>88348.2</v>
      </c>
      <c r="K1006" s="118">
        <v>2208808.75</v>
      </c>
      <c r="L1006" s="118">
        <v>5395519.2000000002</v>
      </c>
      <c r="M1006" s="118">
        <v>0.37</v>
      </c>
      <c r="N1006" s="118">
        <v>0.33</v>
      </c>
      <c r="O1006" s="118">
        <v>115449631.67283806</v>
      </c>
    </row>
    <row r="1007" spans="2:15" ht="14" customHeight="1" x14ac:dyDescent="0.2">
      <c r="B1007" s="171"/>
      <c r="C1007" s="118">
        <v>883</v>
      </c>
      <c r="D1007" s="261">
        <v>29093.63</v>
      </c>
      <c r="E1007" s="261">
        <v>0.05</v>
      </c>
      <c r="F1007" s="118">
        <v>0.18</v>
      </c>
      <c r="G1007" s="118">
        <v>81995.67</v>
      </c>
      <c r="H1007" s="118">
        <v>26777561.109999999</v>
      </c>
      <c r="I1007" s="118">
        <v>66000.69</v>
      </c>
      <c r="J1007" s="118">
        <v>104003.41</v>
      </c>
      <c r="K1007" s="118">
        <v>2091638.1</v>
      </c>
      <c r="L1007" s="118">
        <v>5395519.2000000002</v>
      </c>
      <c r="M1007" s="118">
        <v>0.4</v>
      </c>
      <c r="N1007" s="118">
        <v>0.25</v>
      </c>
      <c r="O1007" s="118">
        <v>249383643.67617062</v>
      </c>
    </row>
    <row r="1008" spans="2:15" ht="14" customHeight="1" x14ac:dyDescent="0.2">
      <c r="B1008" s="171"/>
      <c r="C1008" s="118">
        <v>884</v>
      </c>
      <c r="D1008" s="261">
        <v>19135.55</v>
      </c>
      <c r="E1008" s="261">
        <v>0.03</v>
      </c>
      <c r="F1008" s="118">
        <v>0.12</v>
      </c>
      <c r="G1008" s="118">
        <v>61171.85</v>
      </c>
      <c r="H1008" s="118">
        <v>17545840.059999999</v>
      </c>
      <c r="I1008" s="118">
        <v>56721.279999999999</v>
      </c>
      <c r="J1008" s="118">
        <v>100665.48</v>
      </c>
      <c r="K1008" s="118">
        <v>2005784.85</v>
      </c>
      <c r="L1008" s="118">
        <v>5395519.2000000002</v>
      </c>
      <c r="M1008" s="118">
        <v>0.51</v>
      </c>
      <c r="N1008" s="118">
        <v>0.25</v>
      </c>
      <c r="O1008" s="118">
        <v>42697362.441179991</v>
      </c>
    </row>
    <row r="1009" spans="2:15" ht="14" customHeight="1" x14ac:dyDescent="0.2">
      <c r="B1009" s="171"/>
      <c r="C1009" s="118">
        <v>885</v>
      </c>
      <c r="D1009" s="261">
        <v>23629.37</v>
      </c>
      <c r="E1009" s="261">
        <v>0.02</v>
      </c>
      <c r="F1009" s="118">
        <v>0.14000000000000001</v>
      </c>
      <c r="G1009" s="118">
        <v>73076.800000000003</v>
      </c>
      <c r="H1009" s="118">
        <v>22656464.699999999</v>
      </c>
      <c r="I1009" s="118">
        <v>26454.81</v>
      </c>
      <c r="J1009" s="118">
        <v>82845.42</v>
      </c>
      <c r="K1009" s="118">
        <v>2937160.54</v>
      </c>
      <c r="L1009" s="118">
        <v>5395519.2000000002</v>
      </c>
      <c r="M1009" s="118">
        <v>0.42</v>
      </c>
      <c r="N1009" s="118">
        <v>0.28000000000000003</v>
      </c>
      <c r="O1009" s="118">
        <v>71360065.100270003</v>
      </c>
    </row>
    <row r="1010" spans="2:15" ht="14" customHeight="1" x14ac:dyDescent="0.2">
      <c r="B1010" s="171"/>
      <c r="C1010" s="118">
        <v>886</v>
      </c>
      <c r="D1010" s="261">
        <v>26217.32</v>
      </c>
      <c r="E1010" s="261">
        <v>0.03</v>
      </c>
      <c r="F1010" s="118">
        <v>0.16</v>
      </c>
      <c r="G1010" s="118">
        <v>82533.38</v>
      </c>
      <c r="H1010" s="118">
        <v>23320771.050000001</v>
      </c>
      <c r="I1010" s="118">
        <v>31790.69</v>
      </c>
      <c r="J1010" s="118">
        <v>63762.66</v>
      </c>
      <c r="K1010" s="118">
        <v>2199706</v>
      </c>
      <c r="L1010" s="118">
        <v>5395519.2000000002</v>
      </c>
      <c r="M1010" s="118">
        <v>0.47</v>
      </c>
      <c r="N1010" s="118">
        <v>0.34</v>
      </c>
      <c r="O1010" s="118">
        <v>68555991.649615332</v>
      </c>
    </row>
    <row r="1011" spans="2:15" ht="14" customHeight="1" x14ac:dyDescent="0.2">
      <c r="B1011" s="171"/>
      <c r="C1011" s="118">
        <v>887</v>
      </c>
      <c r="D1011" s="261">
        <v>35880.410000000003</v>
      </c>
      <c r="E1011" s="261">
        <v>0.04</v>
      </c>
      <c r="F1011" s="118">
        <v>0.17</v>
      </c>
      <c r="G1011" s="118">
        <v>75527.3</v>
      </c>
      <c r="H1011" s="118">
        <v>22899582.969999999</v>
      </c>
      <c r="I1011" s="118">
        <v>51864.55</v>
      </c>
      <c r="J1011" s="118">
        <v>137904.28</v>
      </c>
      <c r="K1011" s="118">
        <v>2809027.66</v>
      </c>
      <c r="L1011" s="118">
        <v>5395519.2000000002</v>
      </c>
      <c r="M1011" s="118">
        <v>0.43</v>
      </c>
      <c r="N1011" s="118">
        <v>0.28999999999999998</v>
      </c>
      <c r="O1011" s="118">
        <v>174466258.9103719</v>
      </c>
    </row>
    <row r="1012" spans="2:15" ht="14" customHeight="1" x14ac:dyDescent="0.2">
      <c r="B1012" s="171"/>
      <c r="C1012" s="118">
        <v>888</v>
      </c>
      <c r="D1012" s="261">
        <v>17261.259999999998</v>
      </c>
      <c r="E1012" s="261">
        <v>0.03</v>
      </c>
      <c r="F1012" s="118">
        <v>0.23</v>
      </c>
      <c r="G1012" s="118">
        <v>85995.36</v>
      </c>
      <c r="H1012" s="118">
        <v>15882304.99</v>
      </c>
      <c r="I1012" s="118">
        <v>36191.440000000002</v>
      </c>
      <c r="J1012" s="118">
        <v>82143.19</v>
      </c>
      <c r="K1012" s="118">
        <v>1988476.48</v>
      </c>
      <c r="L1012" s="118">
        <v>5395519.2000000002</v>
      </c>
      <c r="M1012" s="118">
        <v>0.53</v>
      </c>
      <c r="N1012" s="118">
        <v>0.36</v>
      </c>
      <c r="O1012" s="118">
        <v>54847358.379800543</v>
      </c>
    </row>
    <row r="1013" spans="2:15" ht="14" customHeight="1" x14ac:dyDescent="0.2">
      <c r="B1013" s="171"/>
      <c r="C1013" s="118">
        <v>889</v>
      </c>
      <c r="D1013" s="261">
        <v>20184.84</v>
      </c>
      <c r="E1013" s="261">
        <v>0.03</v>
      </c>
      <c r="F1013" s="118">
        <v>0.2</v>
      </c>
      <c r="G1013" s="118">
        <v>84379.18</v>
      </c>
      <c r="H1013" s="118">
        <v>20873067.850000001</v>
      </c>
      <c r="I1013" s="118">
        <v>48753.09</v>
      </c>
      <c r="J1013" s="118">
        <v>72979.88</v>
      </c>
      <c r="K1013" s="118">
        <v>2163322.79</v>
      </c>
      <c r="L1013" s="118">
        <v>5395519.2000000002</v>
      </c>
      <c r="M1013" s="118">
        <v>0.52</v>
      </c>
      <c r="N1013" s="118">
        <v>0.26</v>
      </c>
      <c r="O1013" s="118">
        <v>116685535.95421618</v>
      </c>
    </row>
    <row r="1014" spans="2:15" ht="14" customHeight="1" x14ac:dyDescent="0.2">
      <c r="B1014" s="171"/>
      <c r="C1014" s="118">
        <v>890</v>
      </c>
      <c r="D1014" s="261">
        <v>27006.51</v>
      </c>
      <c r="E1014" s="261">
        <v>0.04</v>
      </c>
      <c r="F1014" s="118">
        <v>0.25</v>
      </c>
      <c r="G1014" s="118">
        <v>51398.91</v>
      </c>
      <c r="H1014" s="118">
        <v>13103588.01</v>
      </c>
      <c r="I1014" s="118">
        <v>44928.35</v>
      </c>
      <c r="J1014" s="118">
        <v>102278.46</v>
      </c>
      <c r="K1014" s="118">
        <v>2316037.83</v>
      </c>
      <c r="L1014" s="118">
        <v>5395519.2000000002</v>
      </c>
      <c r="M1014" s="118">
        <v>0.4</v>
      </c>
      <c r="N1014" s="118">
        <v>0.34</v>
      </c>
      <c r="O1014" s="118">
        <v>100118335.11708815</v>
      </c>
    </row>
    <row r="1015" spans="2:15" ht="14" customHeight="1" x14ac:dyDescent="0.2">
      <c r="B1015" s="171"/>
      <c r="C1015" s="118">
        <v>891</v>
      </c>
      <c r="D1015" s="261">
        <v>22676.41</v>
      </c>
      <c r="E1015" s="261">
        <v>0.03</v>
      </c>
      <c r="F1015" s="118">
        <v>0.13</v>
      </c>
      <c r="G1015" s="118">
        <v>73516.91</v>
      </c>
      <c r="H1015" s="118">
        <v>20106676.350000001</v>
      </c>
      <c r="I1015" s="118">
        <v>51844.3</v>
      </c>
      <c r="J1015" s="118">
        <v>66418.67</v>
      </c>
      <c r="K1015" s="118">
        <v>3586090.8</v>
      </c>
      <c r="L1015" s="118">
        <v>5395519.2000000002</v>
      </c>
      <c r="M1015" s="118">
        <v>0.43</v>
      </c>
      <c r="N1015" s="118">
        <v>0.32</v>
      </c>
      <c r="O1015" s="118">
        <v>48337546.400586858</v>
      </c>
    </row>
    <row r="1016" spans="2:15" ht="14" customHeight="1" x14ac:dyDescent="0.2">
      <c r="B1016" s="171"/>
      <c r="C1016" s="118">
        <v>892</v>
      </c>
      <c r="D1016" s="261">
        <v>14883.89</v>
      </c>
      <c r="E1016" s="261">
        <v>0.04</v>
      </c>
      <c r="F1016" s="118">
        <v>0.13</v>
      </c>
      <c r="G1016" s="118">
        <v>44223.99</v>
      </c>
      <c r="H1016" s="118">
        <v>20302769.09</v>
      </c>
      <c r="I1016" s="118">
        <v>53992.92</v>
      </c>
      <c r="J1016" s="118">
        <v>86388.84</v>
      </c>
      <c r="K1016" s="118">
        <v>1389746.25</v>
      </c>
      <c r="L1016" s="118">
        <v>5395519.2000000002</v>
      </c>
      <c r="M1016" s="118">
        <v>0.38</v>
      </c>
      <c r="N1016" s="118">
        <v>0.32</v>
      </c>
      <c r="O1016" s="118">
        <v>10770227.217828695</v>
      </c>
    </row>
    <row r="1017" spans="2:15" ht="14" customHeight="1" x14ac:dyDescent="0.2">
      <c r="B1017" s="171"/>
      <c r="C1017" s="118">
        <v>893</v>
      </c>
      <c r="D1017" s="261">
        <v>15880.43</v>
      </c>
      <c r="E1017" s="261">
        <v>0.02</v>
      </c>
      <c r="F1017" s="118">
        <v>0.2</v>
      </c>
      <c r="G1017" s="118">
        <v>70451.34</v>
      </c>
      <c r="H1017" s="118">
        <v>17010309.609999999</v>
      </c>
      <c r="I1017" s="118">
        <v>60027.42</v>
      </c>
      <c r="J1017" s="118">
        <v>63141.54</v>
      </c>
      <c r="K1017" s="118">
        <v>3279093.51</v>
      </c>
      <c r="L1017" s="118">
        <v>5395519.2000000002</v>
      </c>
      <c r="M1017" s="118">
        <v>0.41</v>
      </c>
      <c r="N1017" s="118">
        <v>0.27</v>
      </c>
      <c r="O1017" s="118">
        <v>77170248.14763172</v>
      </c>
    </row>
    <row r="1018" spans="2:15" ht="14" customHeight="1" x14ac:dyDescent="0.2">
      <c r="B1018" s="171"/>
      <c r="C1018" s="118">
        <v>894</v>
      </c>
      <c r="D1018" s="261">
        <v>40087.61</v>
      </c>
      <c r="E1018" s="261">
        <v>0.03</v>
      </c>
      <c r="F1018" s="118">
        <v>0.18</v>
      </c>
      <c r="G1018" s="118">
        <v>41802.61</v>
      </c>
      <c r="H1018" s="118">
        <v>17737372.25</v>
      </c>
      <c r="I1018" s="118">
        <v>56394.559999999998</v>
      </c>
      <c r="J1018" s="118">
        <v>102612.78</v>
      </c>
      <c r="K1018" s="118">
        <v>2833765.67</v>
      </c>
      <c r="L1018" s="118">
        <v>5395519.2000000002</v>
      </c>
      <c r="M1018" s="118">
        <v>0.52</v>
      </c>
      <c r="N1018" s="118">
        <v>0.28999999999999998</v>
      </c>
      <c r="O1018" s="118">
        <v>80998349.22397469</v>
      </c>
    </row>
    <row r="1019" spans="2:15" ht="14" customHeight="1" x14ac:dyDescent="0.2">
      <c r="B1019" s="171"/>
      <c r="C1019" s="118">
        <v>895</v>
      </c>
      <c r="D1019" s="261">
        <v>22305.4</v>
      </c>
      <c r="E1019" s="261">
        <v>0.03</v>
      </c>
      <c r="F1019" s="118">
        <v>0.27</v>
      </c>
      <c r="G1019" s="118">
        <v>96309.63</v>
      </c>
      <c r="H1019" s="118">
        <v>18175125.760000002</v>
      </c>
      <c r="I1019" s="118">
        <v>58005.77</v>
      </c>
      <c r="J1019" s="118">
        <v>97088.31</v>
      </c>
      <c r="K1019" s="118">
        <v>2852317.12</v>
      </c>
      <c r="L1019" s="118">
        <v>5395519.2000000002</v>
      </c>
      <c r="M1019" s="118">
        <v>0.46</v>
      </c>
      <c r="N1019" s="118">
        <v>0.28000000000000003</v>
      </c>
      <c r="O1019" s="118">
        <v>214155423.96854874</v>
      </c>
    </row>
    <row r="1020" spans="2:15" ht="14" customHeight="1" x14ac:dyDescent="0.2">
      <c r="B1020" s="171"/>
      <c r="C1020" s="118">
        <v>896</v>
      </c>
      <c r="D1020" s="261">
        <v>14786.29</v>
      </c>
      <c r="E1020" s="261">
        <v>0.04</v>
      </c>
      <c r="F1020" s="118">
        <v>0.14000000000000001</v>
      </c>
      <c r="G1020" s="118">
        <v>76576.88</v>
      </c>
      <c r="H1020" s="118">
        <v>10805188.869999999</v>
      </c>
      <c r="I1020" s="118">
        <v>38997</v>
      </c>
      <c r="J1020" s="118">
        <v>66033.539999999994</v>
      </c>
      <c r="K1020" s="118">
        <v>1670593.88</v>
      </c>
      <c r="L1020" s="118">
        <v>5395519.2000000002</v>
      </c>
      <c r="M1020" s="118">
        <v>0.41</v>
      </c>
      <c r="N1020" s="118">
        <v>0.27</v>
      </c>
      <c r="O1020" s="118">
        <v>68199415.065770134</v>
      </c>
    </row>
    <row r="1021" spans="2:15" ht="14" customHeight="1" x14ac:dyDescent="0.2">
      <c r="B1021" s="171"/>
      <c r="C1021" s="118">
        <v>897</v>
      </c>
      <c r="D1021" s="261">
        <v>26606.99</v>
      </c>
      <c r="E1021" s="261">
        <v>0.03</v>
      </c>
      <c r="F1021" s="118">
        <v>0.19</v>
      </c>
      <c r="G1021" s="118">
        <v>67238.27</v>
      </c>
      <c r="H1021" s="118">
        <v>16653860.220000001</v>
      </c>
      <c r="I1021" s="118">
        <v>51908.47</v>
      </c>
      <c r="J1021" s="118">
        <v>98940.68</v>
      </c>
      <c r="K1021" s="118">
        <v>3068101.67</v>
      </c>
      <c r="L1021" s="118">
        <v>5395519.2000000002</v>
      </c>
      <c r="M1021" s="118">
        <v>0.43</v>
      </c>
      <c r="N1021" s="118">
        <v>0.31</v>
      </c>
      <c r="O1021" s="118">
        <v>100177304.93338847</v>
      </c>
    </row>
    <row r="1022" spans="2:15" ht="14" customHeight="1" x14ac:dyDescent="0.2">
      <c r="B1022" s="171"/>
      <c r="C1022" s="118">
        <v>898</v>
      </c>
      <c r="D1022" s="261">
        <v>18405.900000000001</v>
      </c>
      <c r="E1022" s="261">
        <v>0.03</v>
      </c>
      <c r="F1022" s="118">
        <v>0.13</v>
      </c>
      <c r="G1022" s="118">
        <v>35363.699999999997</v>
      </c>
      <c r="H1022" s="118">
        <v>24990374.25</v>
      </c>
      <c r="I1022" s="118">
        <v>53467.79</v>
      </c>
      <c r="J1022" s="118">
        <v>86202.86</v>
      </c>
      <c r="K1022" s="118">
        <v>2610537.59</v>
      </c>
      <c r="L1022" s="118">
        <v>5395519.2000000002</v>
      </c>
      <c r="M1022" s="118">
        <v>0.57999999999999996</v>
      </c>
      <c r="N1022" s="118">
        <v>0.23</v>
      </c>
      <c r="O1022" s="118">
        <v>9098144.4423131607</v>
      </c>
    </row>
    <row r="1023" spans="2:15" ht="14" customHeight="1" x14ac:dyDescent="0.2">
      <c r="B1023" s="171"/>
      <c r="C1023" s="118">
        <v>899</v>
      </c>
      <c r="D1023" s="261">
        <v>27024.55</v>
      </c>
      <c r="E1023" s="261">
        <v>0.03</v>
      </c>
      <c r="F1023" s="118">
        <v>0.17</v>
      </c>
      <c r="G1023" s="118">
        <v>58726.1</v>
      </c>
      <c r="H1023" s="118">
        <v>17483828.43</v>
      </c>
      <c r="I1023" s="118">
        <v>32755.8</v>
      </c>
      <c r="J1023" s="118">
        <v>64679.26</v>
      </c>
      <c r="K1023" s="118">
        <v>2289422.7599999998</v>
      </c>
      <c r="L1023" s="118">
        <v>5395519.2000000002</v>
      </c>
      <c r="M1023" s="118">
        <v>0.52</v>
      </c>
      <c r="N1023" s="118">
        <v>0.24</v>
      </c>
      <c r="O1023" s="118">
        <v>107048641.74278556</v>
      </c>
    </row>
    <row r="1024" spans="2:15" ht="14" customHeight="1" x14ac:dyDescent="0.2">
      <c r="B1024" s="171"/>
      <c r="C1024" s="118">
        <v>900</v>
      </c>
      <c r="D1024" s="261">
        <v>19340.580000000002</v>
      </c>
      <c r="E1024" s="261">
        <v>0.04</v>
      </c>
      <c r="F1024" s="118">
        <v>0.24</v>
      </c>
      <c r="G1024" s="118">
        <v>76398.58</v>
      </c>
      <c r="H1024" s="118">
        <v>25459815.550000001</v>
      </c>
      <c r="I1024" s="118">
        <v>42103.6</v>
      </c>
      <c r="J1024" s="118">
        <v>109855.52</v>
      </c>
      <c r="K1024" s="118">
        <v>2074846.25</v>
      </c>
      <c r="L1024" s="118">
        <v>5395519.2000000002</v>
      </c>
      <c r="M1024" s="118">
        <v>0.52</v>
      </c>
      <c r="N1024" s="118">
        <v>0.26</v>
      </c>
      <c r="O1024" s="118">
        <v>130362364.21758729</v>
      </c>
    </row>
    <row r="1025" spans="2:15" ht="14" customHeight="1" x14ac:dyDescent="0.2">
      <c r="B1025" s="171"/>
      <c r="C1025" s="118">
        <v>901</v>
      </c>
      <c r="D1025" s="261">
        <v>10806.65</v>
      </c>
      <c r="E1025" s="261">
        <v>0.03</v>
      </c>
      <c r="F1025" s="118">
        <v>0.23</v>
      </c>
      <c r="G1025" s="118">
        <v>64254.3</v>
      </c>
      <c r="H1025" s="118">
        <v>23809601.440000001</v>
      </c>
      <c r="I1025" s="118">
        <v>45336.79</v>
      </c>
      <c r="J1025" s="118">
        <v>75656.179999999993</v>
      </c>
      <c r="K1025" s="118">
        <v>3223400.4</v>
      </c>
      <c r="L1025" s="118">
        <v>5395519.2000000002</v>
      </c>
      <c r="M1025" s="118">
        <v>0.46</v>
      </c>
      <c r="N1025" s="118">
        <v>0.39</v>
      </c>
      <c r="O1025" s="118">
        <v>6124585.2139517423</v>
      </c>
    </row>
    <row r="1026" spans="2:15" ht="14" customHeight="1" x14ac:dyDescent="0.2">
      <c r="B1026" s="171"/>
      <c r="C1026" s="118">
        <v>902</v>
      </c>
      <c r="D1026" s="261">
        <v>12059.53</v>
      </c>
      <c r="E1026" s="261">
        <v>0.03</v>
      </c>
      <c r="F1026" s="118">
        <v>0.12</v>
      </c>
      <c r="G1026" s="118">
        <v>45452.32</v>
      </c>
      <c r="H1026" s="118">
        <v>22332657.16</v>
      </c>
      <c r="I1026" s="118">
        <v>44520.72</v>
      </c>
      <c r="J1026" s="118">
        <v>91973.89</v>
      </c>
      <c r="K1026" s="118">
        <v>2886076.43</v>
      </c>
      <c r="L1026" s="118">
        <v>5395519.2000000002</v>
      </c>
      <c r="M1026" s="118">
        <v>0.4</v>
      </c>
      <c r="N1026" s="118">
        <v>0.24</v>
      </c>
      <c r="O1026" s="118">
        <v>13029268.687658343</v>
      </c>
    </row>
    <row r="1027" spans="2:15" ht="14" customHeight="1" x14ac:dyDescent="0.2">
      <c r="B1027" s="171"/>
      <c r="C1027" s="118">
        <v>903</v>
      </c>
      <c r="D1027" s="261">
        <v>32046.05</v>
      </c>
      <c r="E1027" s="261">
        <v>0.03</v>
      </c>
      <c r="F1027" s="118">
        <v>0.25</v>
      </c>
      <c r="G1027" s="118">
        <v>65111.57</v>
      </c>
      <c r="H1027" s="118">
        <v>22221147.379999999</v>
      </c>
      <c r="I1027" s="118">
        <v>32383.96</v>
      </c>
      <c r="J1027" s="118">
        <v>92770.3</v>
      </c>
      <c r="K1027" s="118">
        <v>2326782.88</v>
      </c>
      <c r="L1027" s="118">
        <v>5395519.2000000002</v>
      </c>
      <c r="M1027" s="118">
        <v>0.37</v>
      </c>
      <c r="N1027" s="118">
        <v>0.34</v>
      </c>
      <c r="O1027" s="118">
        <v>144244390.91140282</v>
      </c>
    </row>
    <row r="1028" spans="2:15" ht="14" customHeight="1" x14ac:dyDescent="0.2">
      <c r="B1028" s="171"/>
      <c r="C1028" s="118">
        <v>904</v>
      </c>
      <c r="D1028" s="261">
        <v>19087.009999999998</v>
      </c>
      <c r="E1028" s="261">
        <v>0.03</v>
      </c>
      <c r="F1028" s="118">
        <v>0.16</v>
      </c>
      <c r="G1028" s="118">
        <v>73937.899999999994</v>
      </c>
      <c r="H1028" s="118">
        <v>22708712.030000001</v>
      </c>
      <c r="I1028" s="118">
        <v>49487.76</v>
      </c>
      <c r="J1028" s="118">
        <v>106137.78</v>
      </c>
      <c r="K1028" s="118">
        <v>2138165.7400000002</v>
      </c>
      <c r="L1028" s="118">
        <v>5395519.2000000002</v>
      </c>
      <c r="M1028" s="118">
        <v>0.53</v>
      </c>
      <c r="N1028" s="118">
        <v>0.28000000000000003</v>
      </c>
      <c r="O1028" s="118">
        <v>54179505.516676456</v>
      </c>
    </row>
    <row r="1029" spans="2:15" ht="14" customHeight="1" x14ac:dyDescent="0.2">
      <c r="B1029" s="171"/>
      <c r="C1029" s="118">
        <v>905</v>
      </c>
      <c r="D1029" s="261">
        <v>21990.39</v>
      </c>
      <c r="E1029" s="261">
        <v>0.04</v>
      </c>
      <c r="F1029" s="118">
        <v>0.2</v>
      </c>
      <c r="G1029" s="118">
        <v>68707.13</v>
      </c>
      <c r="H1029" s="118">
        <v>19279191.530000001</v>
      </c>
      <c r="I1029" s="118">
        <v>46361.63</v>
      </c>
      <c r="J1029" s="118">
        <v>105680.47</v>
      </c>
      <c r="K1029" s="118">
        <v>2791860.06</v>
      </c>
      <c r="L1029" s="118">
        <v>5395519.2000000002</v>
      </c>
      <c r="M1029" s="118">
        <v>0.35</v>
      </c>
      <c r="N1029" s="118">
        <v>0.26</v>
      </c>
      <c r="O1029" s="118">
        <v>160571136.71349505</v>
      </c>
    </row>
    <row r="1030" spans="2:15" ht="14" customHeight="1" x14ac:dyDescent="0.2">
      <c r="B1030" s="171"/>
      <c r="C1030" s="118">
        <v>906</v>
      </c>
      <c r="D1030" s="261">
        <v>37099.75</v>
      </c>
      <c r="E1030" s="261">
        <v>0.04</v>
      </c>
      <c r="F1030" s="118">
        <v>0.17</v>
      </c>
      <c r="G1030" s="118">
        <v>97270.94</v>
      </c>
      <c r="H1030" s="118">
        <v>26424834.84</v>
      </c>
      <c r="I1030" s="118">
        <v>50998.29</v>
      </c>
      <c r="J1030" s="118">
        <v>53799.69</v>
      </c>
      <c r="K1030" s="118">
        <v>2599313.52</v>
      </c>
      <c r="L1030" s="118">
        <v>5395519.2000000002</v>
      </c>
      <c r="M1030" s="118">
        <v>0.52</v>
      </c>
      <c r="N1030" s="118">
        <v>0.32</v>
      </c>
      <c r="O1030" s="118">
        <v>156452241.12273279</v>
      </c>
    </row>
    <row r="1031" spans="2:15" ht="14" customHeight="1" x14ac:dyDescent="0.2">
      <c r="B1031" s="171"/>
      <c r="C1031" s="118">
        <v>907</v>
      </c>
      <c r="D1031" s="261">
        <v>30779.439999999999</v>
      </c>
      <c r="E1031" s="261">
        <v>0.02</v>
      </c>
      <c r="F1031" s="118">
        <v>0.17</v>
      </c>
      <c r="G1031" s="118">
        <v>66098.59</v>
      </c>
      <c r="H1031" s="118">
        <v>20995550.780000001</v>
      </c>
      <c r="I1031" s="118">
        <v>54372.42</v>
      </c>
      <c r="J1031" s="118">
        <v>93872.13</v>
      </c>
      <c r="K1031" s="118">
        <v>3327835.69</v>
      </c>
      <c r="L1031" s="118">
        <v>5395519.2000000002</v>
      </c>
      <c r="M1031" s="118">
        <v>0.5</v>
      </c>
      <c r="N1031" s="118">
        <v>0.35</v>
      </c>
      <c r="O1031" s="118">
        <v>53058327.037203796</v>
      </c>
    </row>
    <row r="1032" spans="2:15" ht="14" customHeight="1" x14ac:dyDescent="0.2">
      <c r="B1032" s="171"/>
      <c r="C1032" s="118">
        <v>908</v>
      </c>
      <c r="D1032" s="261">
        <v>22111.91</v>
      </c>
      <c r="E1032" s="261">
        <v>0.03</v>
      </c>
      <c r="F1032" s="118">
        <v>0.26</v>
      </c>
      <c r="G1032" s="118">
        <v>69920.08</v>
      </c>
      <c r="H1032" s="118">
        <v>16566910.09</v>
      </c>
      <c r="I1032" s="118">
        <v>44936.82</v>
      </c>
      <c r="J1032" s="118">
        <v>101003.57</v>
      </c>
      <c r="K1032" s="118">
        <v>2929036.98</v>
      </c>
      <c r="L1032" s="118">
        <v>5395519.2000000002</v>
      </c>
      <c r="M1032" s="118">
        <v>0.56999999999999995</v>
      </c>
      <c r="N1032" s="118">
        <v>0.22</v>
      </c>
      <c r="O1032" s="118">
        <v>175531252.25695196</v>
      </c>
    </row>
    <row r="1033" spans="2:15" ht="14" customHeight="1" x14ac:dyDescent="0.2">
      <c r="B1033" s="171"/>
      <c r="C1033" s="118">
        <v>909</v>
      </c>
      <c r="D1033" s="261">
        <v>38138.18</v>
      </c>
      <c r="E1033" s="261">
        <v>0.03</v>
      </c>
      <c r="F1033" s="118">
        <v>0.23</v>
      </c>
      <c r="G1033" s="118">
        <v>87781.86</v>
      </c>
      <c r="H1033" s="118">
        <v>17564296.210000001</v>
      </c>
      <c r="I1033" s="118">
        <v>32066.81</v>
      </c>
      <c r="J1033" s="118">
        <v>104183.81</v>
      </c>
      <c r="K1033" s="118">
        <v>3147256.71</v>
      </c>
      <c r="L1033" s="118">
        <v>5395519.2000000002</v>
      </c>
      <c r="M1033" s="118">
        <v>0.46</v>
      </c>
      <c r="N1033" s="118">
        <v>0.35</v>
      </c>
      <c r="O1033" s="118">
        <v>180748301.69238114</v>
      </c>
    </row>
    <row r="1034" spans="2:15" ht="14" customHeight="1" x14ac:dyDescent="0.2">
      <c r="B1034" s="171"/>
      <c r="C1034" s="118">
        <v>910</v>
      </c>
      <c r="D1034" s="261">
        <v>33155.96</v>
      </c>
      <c r="E1034" s="261">
        <v>0.03</v>
      </c>
      <c r="F1034" s="118">
        <v>0.14000000000000001</v>
      </c>
      <c r="G1034" s="118">
        <v>74726.14</v>
      </c>
      <c r="H1034" s="118">
        <v>23362955.350000001</v>
      </c>
      <c r="I1034" s="118">
        <v>48743.16</v>
      </c>
      <c r="J1034" s="118">
        <v>124944.87</v>
      </c>
      <c r="K1034" s="118">
        <v>3327942.59</v>
      </c>
      <c r="L1034" s="118">
        <v>5395519.2000000002</v>
      </c>
      <c r="M1034" s="118">
        <v>0.46</v>
      </c>
      <c r="N1034" s="118">
        <v>0.3</v>
      </c>
      <c r="O1034" s="118">
        <v>96870568.957755819</v>
      </c>
    </row>
    <row r="1035" spans="2:15" ht="14" customHeight="1" x14ac:dyDescent="0.2">
      <c r="B1035" s="171"/>
      <c r="C1035" s="118">
        <v>911</v>
      </c>
      <c r="D1035" s="261">
        <v>17912.169999999998</v>
      </c>
      <c r="E1035" s="261">
        <v>0.04</v>
      </c>
      <c r="F1035" s="118">
        <v>0.22</v>
      </c>
      <c r="G1035" s="118">
        <v>68541.37</v>
      </c>
      <c r="H1035" s="118">
        <v>18338327.59</v>
      </c>
      <c r="I1035" s="118">
        <v>29575.279999999999</v>
      </c>
      <c r="J1035" s="118">
        <v>91164.29</v>
      </c>
      <c r="K1035" s="118">
        <v>2475758.81</v>
      </c>
      <c r="L1035" s="118">
        <v>5395519.2000000002</v>
      </c>
      <c r="M1035" s="118">
        <v>0.53</v>
      </c>
      <c r="N1035" s="118">
        <v>0.25</v>
      </c>
      <c r="O1035" s="118">
        <v>105304692.19857724</v>
      </c>
    </row>
    <row r="1036" spans="2:15" ht="14" customHeight="1" x14ac:dyDescent="0.2">
      <c r="B1036" s="171"/>
      <c r="C1036" s="118">
        <v>912</v>
      </c>
      <c r="D1036" s="261">
        <v>8967.89</v>
      </c>
      <c r="E1036" s="261">
        <v>0.03</v>
      </c>
      <c r="F1036" s="118">
        <v>0.22</v>
      </c>
      <c r="G1036" s="118">
        <v>53822.41</v>
      </c>
      <c r="H1036" s="118">
        <v>20127424.739999998</v>
      </c>
      <c r="I1036" s="118">
        <v>29047.279999999999</v>
      </c>
      <c r="J1036" s="118">
        <v>113256.58</v>
      </c>
      <c r="K1036" s="118">
        <v>2426803.3199999998</v>
      </c>
      <c r="L1036" s="118">
        <v>5395519.2000000002</v>
      </c>
      <c r="M1036" s="118">
        <v>0.54</v>
      </c>
      <c r="N1036" s="118">
        <v>0.27</v>
      </c>
      <c r="O1036" s="118">
        <v>16050579.079541277</v>
      </c>
    </row>
    <row r="1037" spans="2:15" ht="14" customHeight="1" x14ac:dyDescent="0.2">
      <c r="B1037" s="171"/>
      <c r="C1037" s="118">
        <v>913</v>
      </c>
      <c r="D1037" s="261">
        <v>43950.3</v>
      </c>
      <c r="E1037" s="261">
        <v>0.02</v>
      </c>
      <c r="F1037" s="118">
        <v>0.24</v>
      </c>
      <c r="G1037" s="118">
        <v>61145.99</v>
      </c>
      <c r="H1037" s="118">
        <v>23894279.350000001</v>
      </c>
      <c r="I1037" s="118">
        <v>50517.82</v>
      </c>
      <c r="J1037" s="118">
        <v>102599.94</v>
      </c>
      <c r="K1037" s="118">
        <v>2254294.06</v>
      </c>
      <c r="L1037" s="118">
        <v>5395519.2000000002</v>
      </c>
      <c r="M1037" s="118">
        <v>0.41</v>
      </c>
      <c r="N1037" s="118">
        <v>0.23</v>
      </c>
      <c r="O1037" s="118">
        <v>342362976.65911126</v>
      </c>
    </row>
    <row r="1038" spans="2:15" ht="14" customHeight="1" x14ac:dyDescent="0.2">
      <c r="B1038" s="171"/>
      <c r="C1038" s="118">
        <v>914</v>
      </c>
      <c r="D1038" s="261">
        <v>16180.8</v>
      </c>
      <c r="E1038" s="261">
        <v>0.03</v>
      </c>
      <c r="F1038" s="118">
        <v>0.25</v>
      </c>
      <c r="G1038" s="118">
        <v>74732.75</v>
      </c>
      <c r="H1038" s="118">
        <v>25754500.829999998</v>
      </c>
      <c r="I1038" s="118">
        <v>66782.91</v>
      </c>
      <c r="J1038" s="118">
        <v>97662.88</v>
      </c>
      <c r="K1038" s="118">
        <v>1858087.31</v>
      </c>
      <c r="L1038" s="118">
        <v>5395519.2000000002</v>
      </c>
      <c r="M1038" s="118">
        <v>0.43</v>
      </c>
      <c r="N1038" s="118">
        <v>0.27</v>
      </c>
      <c r="O1038" s="118">
        <v>109842668.83243239</v>
      </c>
    </row>
    <row r="1039" spans="2:15" ht="14" customHeight="1" x14ac:dyDescent="0.2">
      <c r="B1039" s="171"/>
      <c r="C1039" s="118">
        <v>915</v>
      </c>
      <c r="D1039" s="261">
        <v>24995.22</v>
      </c>
      <c r="E1039" s="261">
        <v>0.03</v>
      </c>
      <c r="F1039" s="118">
        <v>0.2</v>
      </c>
      <c r="G1039" s="118">
        <v>70001.210000000006</v>
      </c>
      <c r="H1039" s="118">
        <v>25003000.460000001</v>
      </c>
      <c r="I1039" s="118">
        <v>51108.800000000003</v>
      </c>
      <c r="J1039" s="118">
        <v>72197.429999999993</v>
      </c>
      <c r="K1039" s="118">
        <v>2135207.2200000002</v>
      </c>
      <c r="L1039" s="118">
        <v>5395519.2000000002</v>
      </c>
      <c r="M1039" s="118">
        <v>0.35</v>
      </c>
      <c r="N1039" s="118">
        <v>0.23</v>
      </c>
      <c r="O1039" s="118">
        <v>212021574.64195958</v>
      </c>
    </row>
    <row r="1040" spans="2:15" ht="14" customHeight="1" x14ac:dyDescent="0.2">
      <c r="B1040" s="171"/>
      <c r="C1040" s="118">
        <v>916</v>
      </c>
      <c r="D1040" s="261">
        <v>26248.34</v>
      </c>
      <c r="E1040" s="261">
        <v>0.03</v>
      </c>
      <c r="F1040" s="118">
        <v>0.19</v>
      </c>
      <c r="G1040" s="118">
        <v>87478.03</v>
      </c>
      <c r="H1040" s="118">
        <v>21410487.93</v>
      </c>
      <c r="I1040" s="118">
        <v>63359.9</v>
      </c>
      <c r="J1040" s="118">
        <v>92389.85</v>
      </c>
      <c r="K1040" s="118">
        <v>2316359.92</v>
      </c>
      <c r="L1040" s="118">
        <v>5395519.2000000002</v>
      </c>
      <c r="M1040" s="118">
        <v>0.41</v>
      </c>
      <c r="N1040" s="118">
        <v>0.27</v>
      </c>
      <c r="O1040" s="118">
        <v>182369758.06601822</v>
      </c>
    </row>
    <row r="1041" spans="2:15" ht="14" customHeight="1" x14ac:dyDescent="0.2">
      <c r="B1041" s="171"/>
      <c r="C1041" s="118">
        <v>917</v>
      </c>
      <c r="D1041" s="261">
        <v>39817.74</v>
      </c>
      <c r="E1041" s="261">
        <v>0.04</v>
      </c>
      <c r="F1041" s="118">
        <v>0.16</v>
      </c>
      <c r="G1041" s="118">
        <v>52071.360000000001</v>
      </c>
      <c r="H1041" s="118">
        <v>19257825.559999999</v>
      </c>
      <c r="I1041" s="118">
        <v>43754.28</v>
      </c>
      <c r="J1041" s="118">
        <v>105653.83</v>
      </c>
      <c r="K1041" s="118">
        <v>2712877.67</v>
      </c>
      <c r="L1041" s="118">
        <v>5395519.2000000002</v>
      </c>
      <c r="M1041" s="118">
        <v>0.41</v>
      </c>
      <c r="N1041" s="118">
        <v>0.27</v>
      </c>
      <c r="O1041" s="118">
        <v>148184199.03842521</v>
      </c>
    </row>
    <row r="1042" spans="2:15" ht="14" customHeight="1" x14ac:dyDescent="0.2">
      <c r="B1042" s="171"/>
      <c r="C1042" s="118">
        <v>918</v>
      </c>
      <c r="D1042" s="261">
        <v>33242.14</v>
      </c>
      <c r="E1042" s="261">
        <v>0.02</v>
      </c>
      <c r="F1042" s="118">
        <v>0.17</v>
      </c>
      <c r="G1042" s="118">
        <v>37467.74</v>
      </c>
      <c r="H1042" s="118">
        <v>17679347.34</v>
      </c>
      <c r="I1042" s="118">
        <v>59768.99</v>
      </c>
      <c r="J1042" s="118">
        <v>100739.77</v>
      </c>
      <c r="K1042" s="118">
        <v>2312968.44</v>
      </c>
      <c r="L1042" s="118">
        <v>5395519.2000000002</v>
      </c>
      <c r="M1042" s="118">
        <v>0.57999999999999996</v>
      </c>
      <c r="N1042" s="118">
        <v>0.25</v>
      </c>
      <c r="O1042" s="118">
        <v>54359790.189399816</v>
      </c>
    </row>
    <row r="1043" spans="2:15" ht="14" customHeight="1" x14ac:dyDescent="0.2">
      <c r="B1043" s="171"/>
      <c r="C1043" s="118">
        <v>919</v>
      </c>
      <c r="D1043" s="261">
        <v>18359.169999999998</v>
      </c>
      <c r="E1043" s="261">
        <v>0.04</v>
      </c>
      <c r="F1043" s="118">
        <v>0.25</v>
      </c>
      <c r="G1043" s="118">
        <v>98651.68</v>
      </c>
      <c r="H1043" s="118">
        <v>21326673.84</v>
      </c>
      <c r="I1043" s="118">
        <v>55809.51</v>
      </c>
      <c r="J1043" s="118">
        <v>98743.75</v>
      </c>
      <c r="K1043" s="118">
        <v>2901019.13</v>
      </c>
      <c r="L1043" s="118">
        <v>5395519.2000000002</v>
      </c>
      <c r="M1043" s="118">
        <v>0.49</v>
      </c>
      <c r="N1043" s="118">
        <v>0.22</v>
      </c>
      <c r="O1043" s="118">
        <v>259303828.88623625</v>
      </c>
    </row>
    <row r="1044" spans="2:15" ht="14" customHeight="1" x14ac:dyDescent="0.2">
      <c r="B1044" s="171"/>
      <c r="C1044" s="118">
        <v>920</v>
      </c>
      <c r="D1044" s="261">
        <v>16592.189999999999</v>
      </c>
      <c r="E1044" s="261">
        <v>0.04</v>
      </c>
      <c r="F1044" s="118">
        <v>0.19</v>
      </c>
      <c r="G1044" s="118">
        <v>72473.27</v>
      </c>
      <c r="H1044" s="118">
        <v>22586968.739999998</v>
      </c>
      <c r="I1044" s="118">
        <v>53663.93</v>
      </c>
      <c r="J1044" s="118">
        <v>83668.070000000007</v>
      </c>
      <c r="K1044" s="118">
        <v>2136610.88</v>
      </c>
      <c r="L1044" s="118">
        <v>5395519.2000000002</v>
      </c>
      <c r="M1044" s="118">
        <v>0.38</v>
      </c>
      <c r="N1044" s="118">
        <v>0.25</v>
      </c>
      <c r="O1044" s="118">
        <v>115822221.59394868</v>
      </c>
    </row>
    <row r="1045" spans="2:15" ht="14" customHeight="1" x14ac:dyDescent="0.2">
      <c r="B1045" s="171"/>
      <c r="C1045" s="118">
        <v>921</v>
      </c>
      <c r="D1045" s="261">
        <v>12275.53</v>
      </c>
      <c r="E1045" s="261">
        <v>0.03</v>
      </c>
      <c r="F1045" s="118">
        <v>0.16</v>
      </c>
      <c r="G1045" s="118">
        <v>76958.78</v>
      </c>
      <c r="H1045" s="118">
        <v>24214382.670000002</v>
      </c>
      <c r="I1045" s="118">
        <v>53441.24</v>
      </c>
      <c r="J1045" s="118">
        <v>83441.210000000006</v>
      </c>
      <c r="K1045" s="118">
        <v>2597209.7599999998</v>
      </c>
      <c r="L1045" s="118">
        <v>5395519.2000000002</v>
      </c>
      <c r="M1045" s="118">
        <v>0.45</v>
      </c>
      <c r="N1045" s="118">
        <v>0.24</v>
      </c>
      <c r="O1045" s="118">
        <v>54297575.051377557</v>
      </c>
    </row>
    <row r="1046" spans="2:15" ht="14" customHeight="1" x14ac:dyDescent="0.2">
      <c r="B1046" s="171"/>
      <c r="C1046" s="118">
        <v>922</v>
      </c>
      <c r="D1046" s="261">
        <v>31535.38</v>
      </c>
      <c r="E1046" s="261">
        <v>0.03</v>
      </c>
      <c r="F1046" s="118">
        <v>0.27</v>
      </c>
      <c r="G1046" s="118">
        <v>62529.599999999999</v>
      </c>
      <c r="H1046" s="118">
        <v>20006485.41</v>
      </c>
      <c r="I1046" s="118">
        <v>48240.5</v>
      </c>
      <c r="J1046" s="118">
        <v>104028.56</v>
      </c>
      <c r="K1046" s="118">
        <v>2980345.23</v>
      </c>
      <c r="L1046" s="118">
        <v>5395519.2000000002</v>
      </c>
      <c r="M1046" s="118">
        <v>0.43</v>
      </c>
      <c r="N1046" s="118">
        <v>0.35</v>
      </c>
      <c r="O1046" s="118">
        <v>123879848.30688412</v>
      </c>
    </row>
    <row r="1047" spans="2:15" ht="14" customHeight="1" x14ac:dyDescent="0.2">
      <c r="B1047" s="171"/>
      <c r="C1047" s="118">
        <v>923</v>
      </c>
      <c r="D1047" s="261">
        <v>34633.660000000003</v>
      </c>
      <c r="E1047" s="261">
        <v>0.03</v>
      </c>
      <c r="F1047" s="118">
        <v>0.17</v>
      </c>
      <c r="G1047" s="118">
        <v>83817.539999999994</v>
      </c>
      <c r="H1047" s="118">
        <v>20569200.219999999</v>
      </c>
      <c r="I1047" s="118">
        <v>61934.79</v>
      </c>
      <c r="J1047" s="118">
        <v>109704.5</v>
      </c>
      <c r="K1047" s="118">
        <v>2414940.73</v>
      </c>
      <c r="L1047" s="118">
        <v>5395519.2000000002</v>
      </c>
      <c r="M1047" s="118">
        <v>0.43</v>
      </c>
      <c r="N1047" s="118">
        <v>0.25</v>
      </c>
      <c r="O1047" s="118">
        <v>234785708.62318933</v>
      </c>
    </row>
    <row r="1048" spans="2:15" ht="14" customHeight="1" x14ac:dyDescent="0.2">
      <c r="B1048" s="171"/>
      <c r="C1048" s="118">
        <v>924</v>
      </c>
      <c r="D1048" s="261">
        <v>23848.9</v>
      </c>
      <c r="E1048" s="261">
        <v>0.03</v>
      </c>
      <c r="F1048" s="118">
        <v>0.13</v>
      </c>
      <c r="G1048" s="118">
        <v>38747.599999999999</v>
      </c>
      <c r="H1048" s="118">
        <v>19705435.710000001</v>
      </c>
      <c r="I1048" s="118">
        <v>29654.66</v>
      </c>
      <c r="J1048" s="118">
        <v>118826.62</v>
      </c>
      <c r="K1048" s="118">
        <v>2600125.98</v>
      </c>
      <c r="L1048" s="118">
        <v>5395519.2000000002</v>
      </c>
      <c r="M1048" s="118">
        <v>0.48</v>
      </c>
      <c r="N1048" s="118">
        <v>0.23</v>
      </c>
      <c r="O1048" s="118">
        <v>42853209.46610111</v>
      </c>
    </row>
    <row r="1049" spans="2:15" ht="14" customHeight="1" x14ac:dyDescent="0.2">
      <c r="B1049" s="171"/>
      <c r="C1049" s="118">
        <v>925</v>
      </c>
      <c r="D1049" s="261">
        <v>9584.9699999999993</v>
      </c>
      <c r="E1049" s="261">
        <v>0.04</v>
      </c>
      <c r="F1049" s="118">
        <v>0.19</v>
      </c>
      <c r="G1049" s="118">
        <v>30181.72</v>
      </c>
      <c r="H1049" s="118">
        <v>22068365.359999999</v>
      </c>
      <c r="I1049" s="118">
        <v>33619.24</v>
      </c>
      <c r="J1049" s="118">
        <v>102731.66</v>
      </c>
      <c r="K1049" s="118">
        <v>2596361.67</v>
      </c>
      <c r="L1049" s="118">
        <v>5395519.2000000002</v>
      </c>
      <c r="M1049" s="118">
        <v>0.34</v>
      </c>
      <c r="N1049" s="118">
        <v>0.21</v>
      </c>
      <c r="O1049" s="118">
        <v>22461485.042736895</v>
      </c>
    </row>
    <row r="1050" spans="2:15" ht="14" customHeight="1" x14ac:dyDescent="0.2">
      <c r="B1050" s="171"/>
      <c r="C1050" s="118">
        <v>926</v>
      </c>
      <c r="D1050" s="261">
        <v>38828.97</v>
      </c>
      <c r="E1050" s="261">
        <v>0.03</v>
      </c>
      <c r="F1050" s="118">
        <v>0.2</v>
      </c>
      <c r="G1050" s="118">
        <v>57848.91</v>
      </c>
      <c r="H1050" s="118">
        <v>15167796.619999999</v>
      </c>
      <c r="I1050" s="118">
        <v>49069.15</v>
      </c>
      <c r="J1050" s="118">
        <v>81744.91</v>
      </c>
      <c r="K1050" s="118">
        <v>2689565.76</v>
      </c>
      <c r="L1050" s="118">
        <v>5395519.2000000002</v>
      </c>
      <c r="M1050" s="118">
        <v>0.34</v>
      </c>
      <c r="N1050" s="118">
        <v>0.23</v>
      </c>
      <c r="O1050" s="118">
        <v>294401692.96138144</v>
      </c>
    </row>
    <row r="1051" spans="2:15" ht="14" customHeight="1" x14ac:dyDescent="0.2">
      <c r="B1051" s="171"/>
      <c r="C1051" s="118">
        <v>927</v>
      </c>
      <c r="D1051" s="261">
        <v>17264.71</v>
      </c>
      <c r="E1051" s="261">
        <v>0.03</v>
      </c>
      <c r="F1051" s="118">
        <v>0.17</v>
      </c>
      <c r="G1051" s="118">
        <v>83911.09</v>
      </c>
      <c r="H1051" s="118">
        <v>24767734.719999999</v>
      </c>
      <c r="I1051" s="118">
        <v>54321.15</v>
      </c>
      <c r="J1051" s="118">
        <v>128257.09</v>
      </c>
      <c r="K1051" s="118">
        <v>1745732.58</v>
      </c>
      <c r="L1051" s="118">
        <v>5395519.2000000002</v>
      </c>
      <c r="M1051" s="118">
        <v>0.43</v>
      </c>
      <c r="N1051" s="118">
        <v>0.24</v>
      </c>
      <c r="O1051" s="118">
        <v>110470595.07312971</v>
      </c>
    </row>
    <row r="1052" spans="2:15" ht="14" customHeight="1" x14ac:dyDescent="0.2">
      <c r="B1052" s="171"/>
      <c r="C1052" s="118">
        <v>928</v>
      </c>
      <c r="D1052" s="261">
        <v>26561.200000000001</v>
      </c>
      <c r="E1052" s="261">
        <v>0.03</v>
      </c>
      <c r="F1052" s="118">
        <v>0.19</v>
      </c>
      <c r="G1052" s="118">
        <v>65989.34</v>
      </c>
      <c r="H1052" s="118">
        <v>26478281.460000001</v>
      </c>
      <c r="I1052" s="118">
        <v>39649.279999999999</v>
      </c>
      <c r="J1052" s="118">
        <v>89093.61</v>
      </c>
      <c r="K1052" s="118">
        <v>3031572.87</v>
      </c>
      <c r="L1052" s="118">
        <v>5395519.2000000002</v>
      </c>
      <c r="M1052" s="118">
        <v>0.46</v>
      </c>
      <c r="N1052" s="118">
        <v>0.33</v>
      </c>
      <c r="O1052" s="118">
        <v>68796574.874057412</v>
      </c>
    </row>
    <row r="1053" spans="2:15" ht="14" customHeight="1" x14ac:dyDescent="0.2">
      <c r="B1053" s="171"/>
      <c r="C1053" s="118">
        <v>929</v>
      </c>
      <c r="D1053" s="261">
        <v>34730.51</v>
      </c>
      <c r="E1053" s="261">
        <v>0.04</v>
      </c>
      <c r="F1053" s="118">
        <v>0.15</v>
      </c>
      <c r="G1053" s="118">
        <v>32019.05</v>
      </c>
      <c r="H1053" s="118">
        <v>20596487.059999999</v>
      </c>
      <c r="I1053" s="118">
        <v>49562.33</v>
      </c>
      <c r="J1053" s="118">
        <v>81407.429999999993</v>
      </c>
      <c r="K1053" s="118">
        <v>2404233.5</v>
      </c>
      <c r="L1053" s="118">
        <v>5395519.2000000002</v>
      </c>
      <c r="M1053" s="118">
        <v>0.38</v>
      </c>
      <c r="N1053" s="118">
        <v>0.28000000000000003</v>
      </c>
      <c r="O1053" s="118">
        <v>60771969.096912839</v>
      </c>
    </row>
    <row r="1054" spans="2:15" ht="14" customHeight="1" x14ac:dyDescent="0.2">
      <c r="B1054" s="171"/>
      <c r="C1054" s="118">
        <v>930</v>
      </c>
      <c r="D1054" s="261">
        <v>24638.880000000001</v>
      </c>
      <c r="E1054" s="261">
        <v>0.03</v>
      </c>
      <c r="F1054" s="118">
        <v>0.23</v>
      </c>
      <c r="G1054" s="118">
        <v>86632.3</v>
      </c>
      <c r="H1054" s="118">
        <v>21737709.050000001</v>
      </c>
      <c r="I1054" s="118">
        <v>72794.850000000006</v>
      </c>
      <c r="J1054" s="118">
        <v>104453.54</v>
      </c>
      <c r="K1054" s="118">
        <v>1915971.99</v>
      </c>
      <c r="L1054" s="118">
        <v>5395519.2000000002</v>
      </c>
      <c r="M1054" s="118">
        <v>0.54</v>
      </c>
      <c r="N1054" s="118">
        <v>0.27</v>
      </c>
      <c r="O1054" s="118">
        <v>156800222.14975274</v>
      </c>
    </row>
    <row r="1055" spans="2:15" ht="14" customHeight="1" x14ac:dyDescent="0.2">
      <c r="B1055" s="171"/>
      <c r="C1055" s="118">
        <v>931</v>
      </c>
      <c r="D1055" s="261">
        <v>14315.94</v>
      </c>
      <c r="E1055" s="261">
        <v>0.03</v>
      </c>
      <c r="F1055" s="118">
        <v>0.22</v>
      </c>
      <c r="G1055" s="118">
        <v>36021.69</v>
      </c>
      <c r="H1055" s="118">
        <v>22445987.489999998</v>
      </c>
      <c r="I1055" s="118">
        <v>62504.24</v>
      </c>
      <c r="J1055" s="118">
        <v>105297.59</v>
      </c>
      <c r="K1055" s="118">
        <v>2593765.13</v>
      </c>
      <c r="L1055" s="118">
        <v>5395519.2000000002</v>
      </c>
      <c r="M1055" s="118">
        <v>0.34</v>
      </c>
      <c r="N1055" s="118">
        <v>0.28000000000000003</v>
      </c>
      <c r="O1055" s="118">
        <v>30600554.032321714</v>
      </c>
    </row>
    <row r="1056" spans="2:15" ht="14" customHeight="1" x14ac:dyDescent="0.2">
      <c r="B1056" s="171"/>
      <c r="C1056" s="118">
        <v>932</v>
      </c>
      <c r="D1056" s="261">
        <v>26484.66</v>
      </c>
      <c r="E1056" s="261">
        <v>0.03</v>
      </c>
      <c r="F1056" s="118">
        <v>0.22</v>
      </c>
      <c r="G1056" s="118">
        <v>55060.639999999999</v>
      </c>
      <c r="H1056" s="118">
        <v>15357294.289999999</v>
      </c>
      <c r="I1056" s="118">
        <v>47315.31</v>
      </c>
      <c r="J1056" s="118">
        <v>100979.48</v>
      </c>
      <c r="K1056" s="118">
        <v>2811317.98</v>
      </c>
      <c r="L1056" s="118">
        <v>5395519.2000000002</v>
      </c>
      <c r="M1056" s="118">
        <v>0.52</v>
      </c>
      <c r="N1056" s="118">
        <v>0.27</v>
      </c>
      <c r="O1056" s="118">
        <v>105074423.1446996</v>
      </c>
    </row>
    <row r="1057" spans="2:15" ht="14" customHeight="1" x14ac:dyDescent="0.2">
      <c r="B1057" s="171"/>
      <c r="C1057" s="118">
        <v>933</v>
      </c>
      <c r="D1057" s="261">
        <v>42189.85</v>
      </c>
      <c r="E1057" s="261">
        <v>0.03</v>
      </c>
      <c r="F1057" s="118">
        <v>0.24</v>
      </c>
      <c r="G1057" s="118">
        <v>43211.82</v>
      </c>
      <c r="H1057" s="118">
        <v>17894981.670000002</v>
      </c>
      <c r="I1057" s="118">
        <v>71085.350000000006</v>
      </c>
      <c r="J1057" s="118">
        <v>94206.94</v>
      </c>
      <c r="K1057" s="118">
        <v>2928289.52</v>
      </c>
      <c r="L1057" s="118">
        <v>5395519.2000000002</v>
      </c>
      <c r="M1057" s="118">
        <v>0.49</v>
      </c>
      <c r="N1057" s="118">
        <v>0.36</v>
      </c>
      <c r="O1057" s="118">
        <v>80738226.104815736</v>
      </c>
    </row>
    <row r="1058" spans="2:15" ht="14" customHeight="1" x14ac:dyDescent="0.2">
      <c r="B1058" s="171"/>
      <c r="C1058" s="118">
        <v>934</v>
      </c>
      <c r="D1058" s="261">
        <v>41949.57</v>
      </c>
      <c r="E1058" s="261">
        <v>0.02</v>
      </c>
      <c r="F1058" s="118">
        <v>0.21</v>
      </c>
      <c r="G1058" s="118">
        <v>48913.34</v>
      </c>
      <c r="H1058" s="118">
        <v>20906440.579999998</v>
      </c>
      <c r="I1058" s="118">
        <v>65554.09</v>
      </c>
      <c r="J1058" s="118">
        <v>106563.64</v>
      </c>
      <c r="K1058" s="118">
        <v>3670176.07</v>
      </c>
      <c r="L1058" s="118">
        <v>5395519.2000000002</v>
      </c>
      <c r="M1058" s="118">
        <v>0.4</v>
      </c>
      <c r="N1058" s="118">
        <v>0.24</v>
      </c>
      <c r="O1058" s="118">
        <v>209286712.21155351</v>
      </c>
    </row>
    <row r="1059" spans="2:15" ht="14" customHeight="1" x14ac:dyDescent="0.2">
      <c r="B1059" s="171"/>
      <c r="C1059" s="118">
        <v>935</v>
      </c>
      <c r="D1059" s="261">
        <v>11518.99</v>
      </c>
      <c r="E1059" s="261">
        <v>0.03</v>
      </c>
      <c r="F1059" s="118">
        <v>0.23</v>
      </c>
      <c r="G1059" s="118">
        <v>33317.71</v>
      </c>
      <c r="H1059" s="118">
        <v>21017875</v>
      </c>
      <c r="I1059" s="118">
        <v>48401.93</v>
      </c>
      <c r="J1059" s="118">
        <v>82202.78</v>
      </c>
      <c r="K1059" s="118">
        <v>2674086.27</v>
      </c>
      <c r="L1059" s="118">
        <v>5395519.2000000002</v>
      </c>
      <c r="M1059" s="118">
        <v>0.34</v>
      </c>
      <c r="N1059" s="118">
        <v>0.3</v>
      </c>
      <c r="O1059" s="118">
        <v>14368672.612736451</v>
      </c>
    </row>
    <row r="1060" spans="2:15" ht="14" customHeight="1" x14ac:dyDescent="0.2">
      <c r="B1060" s="171"/>
      <c r="C1060" s="118">
        <v>936</v>
      </c>
      <c r="D1060" s="261">
        <v>34841.620000000003</v>
      </c>
      <c r="E1060" s="261">
        <v>0.03</v>
      </c>
      <c r="F1060" s="118">
        <v>0.2</v>
      </c>
      <c r="G1060" s="118">
        <v>36370.68</v>
      </c>
      <c r="H1060" s="118">
        <v>12344378.09</v>
      </c>
      <c r="I1060" s="118">
        <v>53698.52</v>
      </c>
      <c r="J1060" s="118">
        <v>135106.64000000001</v>
      </c>
      <c r="K1060" s="118">
        <v>2863905.67</v>
      </c>
      <c r="L1060" s="118">
        <v>5395519.2000000002</v>
      </c>
      <c r="M1060" s="118">
        <v>0.46</v>
      </c>
      <c r="N1060" s="118">
        <v>0.28999999999999998</v>
      </c>
      <c r="O1060" s="118">
        <v>80709820.905351043</v>
      </c>
    </row>
    <row r="1061" spans="2:15" ht="14" customHeight="1" x14ac:dyDescent="0.2">
      <c r="B1061" s="171"/>
      <c r="C1061" s="118">
        <v>937</v>
      </c>
      <c r="D1061" s="261">
        <v>28623.37</v>
      </c>
      <c r="E1061" s="261">
        <v>0.04</v>
      </c>
      <c r="F1061" s="118">
        <v>0.17</v>
      </c>
      <c r="G1061" s="118">
        <v>82575.179999999993</v>
      </c>
      <c r="H1061" s="118">
        <v>23096709.899999999</v>
      </c>
      <c r="I1061" s="118">
        <v>34378.239999999998</v>
      </c>
      <c r="J1061" s="118">
        <v>106579.15</v>
      </c>
      <c r="K1061" s="118">
        <v>2508001</v>
      </c>
      <c r="L1061" s="118">
        <v>5395519.2000000002</v>
      </c>
      <c r="M1061" s="118">
        <v>0.39</v>
      </c>
      <c r="N1061" s="118">
        <v>0.21</v>
      </c>
      <c r="O1061" s="118">
        <v>297668561.10969716</v>
      </c>
    </row>
    <row r="1062" spans="2:15" ht="14" customHeight="1" x14ac:dyDescent="0.2">
      <c r="B1062" s="171"/>
      <c r="C1062" s="118">
        <v>938</v>
      </c>
      <c r="D1062" s="261">
        <v>44288.73</v>
      </c>
      <c r="E1062" s="261">
        <v>0.04</v>
      </c>
      <c r="F1062" s="118">
        <v>0.18</v>
      </c>
      <c r="G1062" s="118">
        <v>79352.100000000006</v>
      </c>
      <c r="H1062" s="118">
        <v>17939258.140000001</v>
      </c>
      <c r="I1062" s="118">
        <v>42580.66</v>
      </c>
      <c r="J1062" s="118">
        <v>115940.81</v>
      </c>
      <c r="K1062" s="118">
        <v>2928473.47</v>
      </c>
      <c r="L1062" s="118">
        <v>5395519.2000000002</v>
      </c>
      <c r="M1062" s="118">
        <v>0.41</v>
      </c>
      <c r="N1062" s="118">
        <v>0.27</v>
      </c>
      <c r="O1062" s="118">
        <v>304218428.18044364</v>
      </c>
    </row>
    <row r="1063" spans="2:15" ht="14" customHeight="1" x14ac:dyDescent="0.2">
      <c r="B1063" s="171"/>
      <c r="C1063" s="118">
        <v>939</v>
      </c>
      <c r="D1063" s="261">
        <v>18715.740000000002</v>
      </c>
      <c r="E1063" s="261">
        <v>0.03</v>
      </c>
      <c r="F1063" s="118">
        <v>0.14000000000000001</v>
      </c>
      <c r="G1063" s="118">
        <v>57543.9</v>
      </c>
      <c r="H1063" s="118">
        <v>18933162.640000001</v>
      </c>
      <c r="I1063" s="118">
        <v>53129.65</v>
      </c>
      <c r="J1063" s="118">
        <v>89538.09</v>
      </c>
      <c r="K1063" s="118">
        <v>2437730.4700000002</v>
      </c>
      <c r="L1063" s="118">
        <v>5395519.2000000002</v>
      </c>
      <c r="M1063" s="118">
        <v>0.59</v>
      </c>
      <c r="N1063" s="118">
        <v>0.25</v>
      </c>
      <c r="O1063" s="118">
        <v>34671057.929406598</v>
      </c>
    </row>
    <row r="1064" spans="2:15" ht="14" customHeight="1" x14ac:dyDescent="0.2">
      <c r="B1064" s="171"/>
      <c r="C1064" s="118">
        <v>940</v>
      </c>
      <c r="D1064" s="261">
        <v>19423.39</v>
      </c>
      <c r="E1064" s="261">
        <v>0.03</v>
      </c>
      <c r="F1064" s="118">
        <v>0.21</v>
      </c>
      <c r="G1064" s="118">
        <v>41362.720000000001</v>
      </c>
      <c r="H1064" s="118">
        <v>15610577.619999999</v>
      </c>
      <c r="I1064" s="118">
        <v>52731.81</v>
      </c>
      <c r="J1064" s="118">
        <v>104468.84</v>
      </c>
      <c r="K1064" s="118">
        <v>2769378.72</v>
      </c>
      <c r="L1064" s="118">
        <v>5395519.2000000002</v>
      </c>
      <c r="M1064" s="118">
        <v>0.38</v>
      </c>
      <c r="N1064" s="118">
        <v>0.22</v>
      </c>
      <c r="O1064" s="118">
        <v>99233160.061007082</v>
      </c>
    </row>
    <row r="1065" spans="2:15" ht="14" customHeight="1" x14ac:dyDescent="0.2">
      <c r="B1065" s="171"/>
      <c r="C1065" s="118">
        <v>941</v>
      </c>
      <c r="D1065" s="261">
        <v>27241.48</v>
      </c>
      <c r="E1065" s="261">
        <v>0.04</v>
      </c>
      <c r="F1065" s="118">
        <v>0.22</v>
      </c>
      <c r="G1065" s="118">
        <v>80510.12</v>
      </c>
      <c r="H1065" s="118">
        <v>22336935.57</v>
      </c>
      <c r="I1065" s="118">
        <v>40192.89</v>
      </c>
      <c r="J1065" s="118">
        <v>122532.71</v>
      </c>
      <c r="K1065" s="118">
        <v>2705175.86</v>
      </c>
      <c r="L1065" s="118">
        <v>5395519.2000000002</v>
      </c>
      <c r="M1065" s="118">
        <v>0.47</v>
      </c>
      <c r="N1065" s="118">
        <v>0.25</v>
      </c>
      <c r="O1065" s="118">
        <v>229640184.94835448</v>
      </c>
    </row>
    <row r="1066" spans="2:15" ht="14" customHeight="1" x14ac:dyDescent="0.2">
      <c r="B1066" s="171"/>
      <c r="C1066" s="118">
        <v>942</v>
      </c>
      <c r="D1066" s="261">
        <v>25896.36</v>
      </c>
      <c r="E1066" s="261">
        <v>0.03</v>
      </c>
      <c r="F1066" s="118">
        <v>0.19</v>
      </c>
      <c r="G1066" s="118">
        <v>36188.67</v>
      </c>
      <c r="H1066" s="118">
        <v>11873897.640000001</v>
      </c>
      <c r="I1066" s="118">
        <v>42500.480000000003</v>
      </c>
      <c r="J1066" s="118">
        <v>93041.55</v>
      </c>
      <c r="K1066" s="118">
        <v>2402308.35</v>
      </c>
      <c r="L1066" s="118">
        <v>5395519.2000000002</v>
      </c>
      <c r="M1066" s="118">
        <v>0.42</v>
      </c>
      <c r="N1066" s="118">
        <v>0.37</v>
      </c>
      <c r="O1066" s="118">
        <v>29800780.323836073</v>
      </c>
    </row>
    <row r="1067" spans="2:15" ht="14" customHeight="1" x14ac:dyDescent="0.2">
      <c r="B1067" s="171"/>
      <c r="C1067" s="118">
        <v>943</v>
      </c>
      <c r="D1067" s="261">
        <v>38683.33</v>
      </c>
      <c r="E1067" s="261">
        <v>0.03</v>
      </c>
      <c r="F1067" s="118">
        <v>0.2</v>
      </c>
      <c r="G1067" s="118">
        <v>70041.27</v>
      </c>
      <c r="H1067" s="118">
        <v>20283589.16</v>
      </c>
      <c r="I1067" s="118">
        <v>46337.88</v>
      </c>
      <c r="J1067" s="118">
        <v>117398.67</v>
      </c>
      <c r="K1067" s="118">
        <v>2544640.65</v>
      </c>
      <c r="L1067" s="118">
        <v>5395519.2000000002</v>
      </c>
      <c r="M1067" s="118">
        <v>0.55000000000000004</v>
      </c>
      <c r="N1067" s="118">
        <v>0.27</v>
      </c>
      <c r="O1067" s="118">
        <v>172498211.86789063</v>
      </c>
    </row>
    <row r="1068" spans="2:15" ht="14" customHeight="1" x14ac:dyDescent="0.2">
      <c r="B1068" s="171"/>
      <c r="C1068" s="118">
        <v>944</v>
      </c>
      <c r="D1068" s="261">
        <v>18432.14</v>
      </c>
      <c r="E1068" s="261">
        <v>0.03</v>
      </c>
      <c r="F1068" s="118">
        <v>0.17</v>
      </c>
      <c r="G1068" s="118">
        <v>86739.33</v>
      </c>
      <c r="H1068" s="118">
        <v>17547946.739999998</v>
      </c>
      <c r="I1068" s="118">
        <v>47753.89</v>
      </c>
      <c r="J1068" s="118">
        <v>88983.38</v>
      </c>
      <c r="K1068" s="118">
        <v>2379495.33</v>
      </c>
      <c r="L1068" s="118">
        <v>5395519.2000000002</v>
      </c>
      <c r="M1068" s="118">
        <v>0.5</v>
      </c>
      <c r="N1068" s="118">
        <v>0.35</v>
      </c>
      <c r="O1068" s="118">
        <v>45492820.725178592</v>
      </c>
    </row>
    <row r="1069" spans="2:15" ht="14" customHeight="1" x14ac:dyDescent="0.2">
      <c r="B1069" s="171"/>
      <c r="C1069" s="118">
        <v>945</v>
      </c>
      <c r="D1069" s="261">
        <v>5753.32</v>
      </c>
      <c r="E1069" s="261">
        <v>0.02</v>
      </c>
      <c r="F1069" s="118">
        <v>0.2</v>
      </c>
      <c r="G1069" s="118">
        <v>75262.37</v>
      </c>
      <c r="H1069" s="118">
        <v>15164045.890000001</v>
      </c>
      <c r="I1069" s="118">
        <v>56174.5</v>
      </c>
      <c r="J1069" s="118">
        <v>98269.18</v>
      </c>
      <c r="K1069" s="118">
        <v>2508907.64</v>
      </c>
      <c r="L1069" s="118">
        <v>5395519.2000000002</v>
      </c>
      <c r="M1069" s="118">
        <v>0.5</v>
      </c>
      <c r="N1069" s="118">
        <v>0.2</v>
      </c>
      <c r="O1069" s="118">
        <v>33265037.288133509</v>
      </c>
    </row>
    <row r="1070" spans="2:15" ht="14" customHeight="1" x14ac:dyDescent="0.2">
      <c r="B1070" s="171"/>
      <c r="C1070" s="118">
        <v>946</v>
      </c>
      <c r="D1070" s="261">
        <v>39566.79</v>
      </c>
      <c r="E1070" s="261">
        <v>0.03</v>
      </c>
      <c r="F1070" s="118">
        <v>0.21</v>
      </c>
      <c r="G1070" s="118">
        <v>85504.57</v>
      </c>
      <c r="H1070" s="118">
        <v>17355034.440000001</v>
      </c>
      <c r="I1070" s="118">
        <v>52853.25</v>
      </c>
      <c r="J1070" s="118">
        <v>126284.13</v>
      </c>
      <c r="K1070" s="118">
        <v>3523295.22</v>
      </c>
      <c r="L1070" s="118">
        <v>5395519.2000000002</v>
      </c>
      <c r="M1070" s="118">
        <v>0.35</v>
      </c>
      <c r="N1070" s="118">
        <v>0.26</v>
      </c>
      <c r="O1070" s="118">
        <v>375650991.06075829</v>
      </c>
    </row>
    <row r="1071" spans="2:15" ht="14" customHeight="1" x14ac:dyDescent="0.2">
      <c r="B1071" s="171"/>
      <c r="C1071" s="118">
        <v>947</v>
      </c>
      <c r="D1071" s="261">
        <v>37489.49</v>
      </c>
      <c r="E1071" s="261">
        <v>0.04</v>
      </c>
      <c r="F1071" s="118">
        <v>0.15</v>
      </c>
      <c r="G1071" s="118">
        <v>40928.559999999998</v>
      </c>
      <c r="H1071" s="118">
        <v>19641329.57</v>
      </c>
      <c r="I1071" s="118">
        <v>53492</v>
      </c>
      <c r="J1071" s="118">
        <v>118936.77</v>
      </c>
      <c r="K1071" s="118">
        <v>1576023.08</v>
      </c>
      <c r="L1071" s="118">
        <v>5395519.2000000002</v>
      </c>
      <c r="M1071" s="118">
        <v>0.4</v>
      </c>
      <c r="N1071" s="118">
        <v>0.28999999999999998</v>
      </c>
      <c r="O1071" s="118">
        <v>83252644.236237451</v>
      </c>
    </row>
    <row r="1072" spans="2:15" ht="14" customHeight="1" x14ac:dyDescent="0.2">
      <c r="B1072" s="171"/>
      <c r="C1072" s="118">
        <v>948</v>
      </c>
      <c r="D1072" s="261">
        <v>26202.84</v>
      </c>
      <c r="E1072" s="261">
        <v>0.03</v>
      </c>
      <c r="F1072" s="118">
        <v>0.16</v>
      </c>
      <c r="G1072" s="118">
        <v>77775.27</v>
      </c>
      <c r="H1072" s="118">
        <v>20516983.27</v>
      </c>
      <c r="I1072" s="118">
        <v>48166.58</v>
      </c>
      <c r="J1072" s="118">
        <v>128167.42</v>
      </c>
      <c r="K1072" s="118">
        <v>3035131.8</v>
      </c>
      <c r="L1072" s="118">
        <v>5395519.2000000002</v>
      </c>
      <c r="M1072" s="118">
        <v>0.43</v>
      </c>
      <c r="N1072" s="118">
        <v>0.3</v>
      </c>
      <c r="O1072" s="118">
        <v>98913258.907913491</v>
      </c>
    </row>
    <row r="1073" spans="2:15" ht="14" customHeight="1" x14ac:dyDescent="0.2">
      <c r="B1073" s="171"/>
      <c r="C1073" s="118">
        <v>949</v>
      </c>
      <c r="D1073" s="261">
        <v>19449.52</v>
      </c>
      <c r="E1073" s="261">
        <v>0.03</v>
      </c>
      <c r="F1073" s="118">
        <v>0.18</v>
      </c>
      <c r="G1073" s="118">
        <v>96320.68</v>
      </c>
      <c r="H1073" s="118">
        <v>16389437.6</v>
      </c>
      <c r="I1073" s="118">
        <v>47358.34</v>
      </c>
      <c r="J1073" s="118">
        <v>83518.559999999998</v>
      </c>
      <c r="K1073" s="118">
        <v>2481666.66</v>
      </c>
      <c r="L1073" s="118">
        <v>5395519.2000000002</v>
      </c>
      <c r="M1073" s="118">
        <v>0.47</v>
      </c>
      <c r="N1073" s="118">
        <v>0.33</v>
      </c>
      <c r="O1073" s="118">
        <v>78543741.170675546</v>
      </c>
    </row>
    <row r="1074" spans="2:15" ht="14" customHeight="1" x14ac:dyDescent="0.2">
      <c r="B1074" s="171"/>
      <c r="C1074" s="118">
        <v>950</v>
      </c>
      <c r="D1074" s="261">
        <v>28407.66</v>
      </c>
      <c r="E1074" s="261">
        <v>0.05</v>
      </c>
      <c r="F1074" s="118">
        <v>0.22</v>
      </c>
      <c r="G1074" s="118">
        <v>77314.98</v>
      </c>
      <c r="H1074" s="118">
        <v>22476008.649999999</v>
      </c>
      <c r="I1074" s="118">
        <v>58901.43</v>
      </c>
      <c r="J1074" s="118">
        <v>112201.07</v>
      </c>
      <c r="K1074" s="118">
        <v>2244942.08</v>
      </c>
      <c r="L1074" s="118">
        <v>5395519.2000000002</v>
      </c>
      <c r="M1074" s="118">
        <v>0.49</v>
      </c>
      <c r="N1074" s="118">
        <v>0.23</v>
      </c>
      <c r="O1074" s="118">
        <v>281339861.60823178</v>
      </c>
    </row>
    <row r="1075" spans="2:15" ht="14" customHeight="1" x14ac:dyDescent="0.2">
      <c r="B1075" s="171"/>
      <c r="C1075" s="118">
        <v>951</v>
      </c>
      <c r="D1075" s="261">
        <v>20025.7</v>
      </c>
      <c r="E1075" s="261">
        <v>0.03</v>
      </c>
      <c r="F1075" s="118">
        <v>0.19</v>
      </c>
      <c r="G1075" s="118">
        <v>82619.520000000004</v>
      </c>
      <c r="H1075" s="118">
        <v>12690552.49</v>
      </c>
      <c r="I1075" s="118">
        <v>58737.36</v>
      </c>
      <c r="J1075" s="118">
        <v>123915.85</v>
      </c>
      <c r="K1075" s="118">
        <v>3238253.77</v>
      </c>
      <c r="L1075" s="118">
        <v>5395519.2000000002</v>
      </c>
      <c r="M1075" s="118">
        <v>0.41</v>
      </c>
      <c r="N1075" s="118">
        <v>0.27</v>
      </c>
      <c r="O1075" s="118">
        <v>132680793.18585357</v>
      </c>
    </row>
    <row r="1076" spans="2:15" ht="14" customHeight="1" x14ac:dyDescent="0.2">
      <c r="B1076" s="171"/>
      <c r="C1076" s="118">
        <v>952</v>
      </c>
      <c r="D1076" s="261">
        <v>25320.63</v>
      </c>
      <c r="E1076" s="261">
        <v>0.04</v>
      </c>
      <c r="F1076" s="118">
        <v>0.2</v>
      </c>
      <c r="G1076" s="118">
        <v>71315.600000000006</v>
      </c>
      <c r="H1076" s="118">
        <v>18523029.5</v>
      </c>
      <c r="I1076" s="118">
        <v>50062.29</v>
      </c>
      <c r="J1076" s="118">
        <v>130020.61</v>
      </c>
      <c r="K1076" s="118">
        <v>1885586.74</v>
      </c>
      <c r="L1076" s="118">
        <v>5395519.2000000002</v>
      </c>
      <c r="M1076" s="118">
        <v>0.51</v>
      </c>
      <c r="N1076" s="118">
        <v>0.28999999999999998</v>
      </c>
      <c r="O1076" s="118">
        <v>113908570.65133788</v>
      </c>
    </row>
    <row r="1077" spans="2:15" ht="14" customHeight="1" x14ac:dyDescent="0.2">
      <c r="B1077" s="171"/>
      <c r="C1077" s="118">
        <v>953</v>
      </c>
      <c r="D1077" s="261">
        <v>27337.54</v>
      </c>
      <c r="E1077" s="261">
        <v>0.04</v>
      </c>
      <c r="F1077" s="118">
        <v>0.24</v>
      </c>
      <c r="G1077" s="118">
        <v>61263.09</v>
      </c>
      <c r="H1077" s="118">
        <v>20465012.100000001</v>
      </c>
      <c r="I1077" s="118">
        <v>47043.199999999997</v>
      </c>
      <c r="J1077" s="118">
        <v>120393.65</v>
      </c>
      <c r="K1077" s="118">
        <v>3026423.03</v>
      </c>
      <c r="L1077" s="118">
        <v>5395519.2000000002</v>
      </c>
      <c r="M1077" s="118">
        <v>0.37</v>
      </c>
      <c r="N1077" s="118">
        <v>0.25</v>
      </c>
      <c r="O1077" s="118">
        <v>228798521.34756798</v>
      </c>
    </row>
    <row r="1078" spans="2:15" ht="14" customHeight="1" x14ac:dyDescent="0.2">
      <c r="B1078" s="171"/>
      <c r="C1078" s="118">
        <v>954</v>
      </c>
      <c r="D1078" s="261">
        <v>42867.47</v>
      </c>
      <c r="E1078" s="261">
        <v>0.03</v>
      </c>
      <c r="F1078" s="118">
        <v>0.14000000000000001</v>
      </c>
      <c r="G1078" s="118">
        <v>63165.62</v>
      </c>
      <c r="H1078" s="118">
        <v>16098911.279999999</v>
      </c>
      <c r="I1078" s="118">
        <v>54721.06</v>
      </c>
      <c r="J1078" s="118">
        <v>105885.32</v>
      </c>
      <c r="K1078" s="118">
        <v>2538819.91</v>
      </c>
      <c r="L1078" s="118">
        <v>5395519.2000000002</v>
      </c>
      <c r="M1078" s="118">
        <v>0.36</v>
      </c>
      <c r="N1078" s="118">
        <v>0.25</v>
      </c>
      <c r="O1078" s="118">
        <v>203666724.75139368</v>
      </c>
    </row>
    <row r="1079" spans="2:15" ht="14" customHeight="1" x14ac:dyDescent="0.2">
      <c r="B1079" s="171"/>
      <c r="C1079" s="118">
        <v>955</v>
      </c>
      <c r="D1079" s="261">
        <v>15259.84</v>
      </c>
      <c r="E1079" s="261">
        <v>0.02</v>
      </c>
      <c r="F1079" s="118">
        <v>0.22</v>
      </c>
      <c r="G1079" s="118">
        <v>65650.59</v>
      </c>
      <c r="H1079" s="118">
        <v>21314867.68</v>
      </c>
      <c r="I1079" s="118">
        <v>51667.38</v>
      </c>
      <c r="J1079" s="118">
        <v>118333.96</v>
      </c>
      <c r="K1079" s="118">
        <v>1379698.3</v>
      </c>
      <c r="L1079" s="118">
        <v>5395519.2000000002</v>
      </c>
      <c r="M1079" s="118">
        <v>0.5</v>
      </c>
      <c r="N1079" s="118">
        <v>0.27</v>
      </c>
      <c r="O1079" s="118">
        <v>57655774.682459489</v>
      </c>
    </row>
    <row r="1080" spans="2:15" ht="14" customHeight="1" x14ac:dyDescent="0.2">
      <c r="B1080" s="171"/>
      <c r="C1080" s="118">
        <v>956</v>
      </c>
      <c r="D1080" s="261">
        <v>45328.59</v>
      </c>
      <c r="E1080" s="261">
        <v>0.03</v>
      </c>
      <c r="F1080" s="118">
        <v>0.24</v>
      </c>
      <c r="G1080" s="118">
        <v>53636.4</v>
      </c>
      <c r="H1080" s="118">
        <v>16438395.060000001</v>
      </c>
      <c r="I1080" s="118">
        <v>55550.62</v>
      </c>
      <c r="J1080" s="118">
        <v>122314.34</v>
      </c>
      <c r="K1080" s="118">
        <v>3050348.38</v>
      </c>
      <c r="L1080" s="118">
        <v>5395519.2000000002</v>
      </c>
      <c r="M1080" s="118">
        <v>0.39</v>
      </c>
      <c r="N1080" s="118">
        <v>0.28000000000000003</v>
      </c>
      <c r="O1080" s="118">
        <v>247881708.11880016</v>
      </c>
    </row>
    <row r="1081" spans="2:15" ht="14" customHeight="1" x14ac:dyDescent="0.2">
      <c r="B1081" s="171"/>
      <c r="C1081" s="118">
        <v>957</v>
      </c>
      <c r="D1081" s="261">
        <v>30937.42</v>
      </c>
      <c r="E1081" s="261">
        <v>0.04</v>
      </c>
      <c r="F1081" s="118">
        <v>0.23</v>
      </c>
      <c r="G1081" s="118">
        <v>59526.9</v>
      </c>
      <c r="H1081" s="118">
        <v>20909706.120000001</v>
      </c>
      <c r="I1081" s="118">
        <v>29670.61</v>
      </c>
      <c r="J1081" s="118">
        <v>108094.47</v>
      </c>
      <c r="K1081" s="118">
        <v>3429070.78</v>
      </c>
      <c r="L1081" s="118">
        <v>5395519.2000000002</v>
      </c>
      <c r="M1081" s="118">
        <v>0.47</v>
      </c>
      <c r="N1081" s="118">
        <v>0.27</v>
      </c>
      <c r="O1081" s="118">
        <v>171300330.32077178</v>
      </c>
    </row>
    <row r="1082" spans="2:15" ht="14" customHeight="1" x14ac:dyDescent="0.2">
      <c r="B1082" s="171"/>
      <c r="C1082" s="118">
        <v>958</v>
      </c>
      <c r="D1082" s="261">
        <v>27885.53</v>
      </c>
      <c r="E1082" s="261">
        <v>0.04</v>
      </c>
      <c r="F1082" s="118">
        <v>0.15</v>
      </c>
      <c r="G1082" s="118">
        <v>37808.269999999997</v>
      </c>
      <c r="H1082" s="118">
        <v>21278295.800000001</v>
      </c>
      <c r="I1082" s="118">
        <v>58272.46</v>
      </c>
      <c r="J1082" s="118">
        <v>68363.08</v>
      </c>
      <c r="K1082" s="118">
        <v>2079481.77</v>
      </c>
      <c r="L1082" s="118">
        <v>5395519.2000000002</v>
      </c>
      <c r="M1082" s="118">
        <v>0.32</v>
      </c>
      <c r="N1082" s="118">
        <v>0.22</v>
      </c>
      <c r="O1082" s="118">
        <v>107993389.42605987</v>
      </c>
    </row>
    <row r="1083" spans="2:15" ht="14" customHeight="1" x14ac:dyDescent="0.2">
      <c r="B1083" s="171"/>
      <c r="C1083" s="118">
        <v>959</v>
      </c>
      <c r="D1083" s="261">
        <v>17301.46</v>
      </c>
      <c r="E1083" s="261">
        <v>0.03</v>
      </c>
      <c r="F1083" s="118">
        <v>0.13</v>
      </c>
      <c r="G1083" s="118">
        <v>80255.100000000006</v>
      </c>
      <c r="H1083" s="118">
        <v>25595877.059999999</v>
      </c>
      <c r="I1083" s="118">
        <v>36805.5</v>
      </c>
      <c r="J1083" s="118">
        <v>55328.41</v>
      </c>
      <c r="K1083" s="118">
        <v>2524899.92</v>
      </c>
      <c r="L1083" s="118">
        <v>5395519.2000000002</v>
      </c>
      <c r="M1083" s="118">
        <v>0.38</v>
      </c>
      <c r="N1083" s="118">
        <v>0.26</v>
      </c>
      <c r="O1083" s="118">
        <v>67534962.394754007</v>
      </c>
    </row>
    <row r="1084" spans="2:15" ht="14" customHeight="1" x14ac:dyDescent="0.2">
      <c r="B1084" s="171"/>
      <c r="C1084" s="118">
        <v>960</v>
      </c>
      <c r="D1084" s="261">
        <v>20461.93</v>
      </c>
      <c r="E1084" s="261">
        <v>0.03</v>
      </c>
      <c r="F1084" s="118">
        <v>0.18</v>
      </c>
      <c r="G1084" s="118">
        <v>65345.68</v>
      </c>
      <c r="H1084" s="118">
        <v>23856072.390000001</v>
      </c>
      <c r="I1084" s="118">
        <v>73753.13</v>
      </c>
      <c r="J1084" s="118">
        <v>115534.95</v>
      </c>
      <c r="K1084" s="118">
        <v>2421567.73</v>
      </c>
      <c r="L1084" s="118">
        <v>5395519.2000000002</v>
      </c>
      <c r="M1084" s="118">
        <v>0.31</v>
      </c>
      <c r="N1084" s="118">
        <v>0.21</v>
      </c>
      <c r="O1084" s="118">
        <v>174468956.32049054</v>
      </c>
    </row>
    <row r="1085" spans="2:15" ht="14" customHeight="1" x14ac:dyDescent="0.2">
      <c r="B1085" s="171"/>
      <c r="C1085" s="118">
        <v>961</v>
      </c>
      <c r="D1085" s="261">
        <v>36859.550000000003</v>
      </c>
      <c r="E1085" s="261">
        <v>0.04</v>
      </c>
      <c r="F1085" s="118">
        <v>0.18</v>
      </c>
      <c r="G1085" s="118">
        <v>61600.57</v>
      </c>
      <c r="H1085" s="118">
        <v>18274498.190000001</v>
      </c>
      <c r="I1085" s="118">
        <v>58804.25</v>
      </c>
      <c r="J1085" s="118">
        <v>116742.04</v>
      </c>
      <c r="K1085" s="118">
        <v>2312330.7200000002</v>
      </c>
      <c r="L1085" s="118">
        <v>5395519.2000000002</v>
      </c>
      <c r="M1085" s="118">
        <v>0.45</v>
      </c>
      <c r="N1085" s="118">
        <v>0.27</v>
      </c>
      <c r="O1085" s="118">
        <v>174628825.77206931</v>
      </c>
    </row>
    <row r="1086" spans="2:15" ht="14" customHeight="1" x14ac:dyDescent="0.2">
      <c r="B1086" s="171"/>
      <c r="C1086" s="118">
        <v>962</v>
      </c>
      <c r="D1086" s="261">
        <v>47335.53</v>
      </c>
      <c r="E1086" s="261">
        <v>0.02</v>
      </c>
      <c r="F1086" s="118">
        <v>0.18</v>
      </c>
      <c r="G1086" s="118">
        <v>40950.51</v>
      </c>
      <c r="H1086" s="118">
        <v>12902101.35</v>
      </c>
      <c r="I1086" s="118">
        <v>56530.080000000002</v>
      </c>
      <c r="J1086" s="118">
        <v>80065.649999999994</v>
      </c>
      <c r="K1086" s="118">
        <v>2712950.95</v>
      </c>
      <c r="L1086" s="118">
        <v>5395519.2000000002</v>
      </c>
      <c r="M1086" s="118">
        <v>0.35</v>
      </c>
      <c r="N1086" s="118">
        <v>0.24</v>
      </c>
      <c r="O1086" s="118">
        <v>189201724.25607267</v>
      </c>
    </row>
    <row r="1087" spans="2:15" ht="14" customHeight="1" x14ac:dyDescent="0.2">
      <c r="B1087" s="171"/>
      <c r="C1087" s="118">
        <v>963</v>
      </c>
      <c r="D1087" s="261">
        <v>39473.54</v>
      </c>
      <c r="E1087" s="261">
        <v>0.03</v>
      </c>
      <c r="F1087" s="118">
        <v>0.14000000000000001</v>
      </c>
      <c r="G1087" s="118">
        <v>61733.5</v>
      </c>
      <c r="H1087" s="118">
        <v>20728080.550000001</v>
      </c>
      <c r="I1087" s="118">
        <v>42505.66</v>
      </c>
      <c r="J1087" s="118">
        <v>100395.01</v>
      </c>
      <c r="K1087" s="118">
        <v>2757324.43</v>
      </c>
      <c r="L1087" s="118">
        <v>5395519.2000000002</v>
      </c>
      <c r="M1087" s="118">
        <v>0.34</v>
      </c>
      <c r="N1087" s="118">
        <v>0.28000000000000003</v>
      </c>
      <c r="O1087" s="118">
        <v>145464068.24400994</v>
      </c>
    </row>
    <row r="1088" spans="2:15" ht="14" customHeight="1" x14ac:dyDescent="0.2">
      <c r="B1088" s="171"/>
      <c r="C1088" s="118">
        <v>964</v>
      </c>
      <c r="D1088" s="261">
        <v>24017.69</v>
      </c>
      <c r="E1088" s="261">
        <v>0.02</v>
      </c>
      <c r="F1088" s="118">
        <v>0.23</v>
      </c>
      <c r="G1088" s="118">
        <v>94414.48</v>
      </c>
      <c r="H1088" s="118">
        <v>15936868.390000001</v>
      </c>
      <c r="I1088" s="118">
        <v>46943.19</v>
      </c>
      <c r="J1088" s="118">
        <v>67946.64</v>
      </c>
      <c r="K1088" s="118">
        <v>2952874.76</v>
      </c>
      <c r="L1088" s="118">
        <v>5395519.2000000002</v>
      </c>
      <c r="M1088" s="118">
        <v>0.49</v>
      </c>
      <c r="N1088" s="118">
        <v>0.28999999999999998</v>
      </c>
      <c r="O1088" s="118">
        <v>153699488.90218514</v>
      </c>
    </row>
    <row r="1089" spans="2:15" ht="14" customHeight="1" x14ac:dyDescent="0.2">
      <c r="B1089" s="171"/>
      <c r="C1089" s="118">
        <v>965</v>
      </c>
      <c r="D1089" s="261">
        <v>11516.6</v>
      </c>
      <c r="E1089" s="261">
        <v>0.04</v>
      </c>
      <c r="F1089" s="118">
        <v>0.12</v>
      </c>
      <c r="G1089" s="118">
        <v>41875.410000000003</v>
      </c>
      <c r="H1089" s="118">
        <v>13335935.630000001</v>
      </c>
      <c r="I1089" s="118">
        <v>54551</v>
      </c>
      <c r="J1089" s="118">
        <v>93087.1</v>
      </c>
      <c r="K1089" s="118">
        <v>3119901.67</v>
      </c>
      <c r="L1089" s="118">
        <v>5395519.2000000002</v>
      </c>
      <c r="M1089" s="118">
        <v>0.46</v>
      </c>
      <c r="N1089" s="118">
        <v>0.22</v>
      </c>
      <c r="O1089" s="118">
        <v>21342103.120008279</v>
      </c>
    </row>
    <row r="1090" spans="2:15" ht="14" customHeight="1" x14ac:dyDescent="0.2">
      <c r="B1090" s="171"/>
      <c r="C1090" s="118">
        <v>966</v>
      </c>
      <c r="D1090" s="261">
        <v>38708.129999999997</v>
      </c>
      <c r="E1090" s="261">
        <v>0.04</v>
      </c>
      <c r="F1090" s="118">
        <v>0.17</v>
      </c>
      <c r="G1090" s="118">
        <v>82769.34</v>
      </c>
      <c r="H1090" s="118">
        <v>20085907.09</v>
      </c>
      <c r="I1090" s="118">
        <v>57880.9</v>
      </c>
      <c r="J1090" s="118">
        <v>101921.78</v>
      </c>
      <c r="K1090" s="118">
        <v>2872793.11</v>
      </c>
      <c r="L1090" s="118">
        <v>5395519.2000000002</v>
      </c>
      <c r="M1090" s="118">
        <v>0.55000000000000004</v>
      </c>
      <c r="N1090" s="118">
        <v>0.28999999999999998</v>
      </c>
      <c r="O1090" s="118">
        <v>163930607.71321625</v>
      </c>
    </row>
    <row r="1091" spans="2:15" ht="14" customHeight="1" x14ac:dyDescent="0.2">
      <c r="B1091" s="171"/>
      <c r="C1091" s="118">
        <v>967</v>
      </c>
      <c r="D1091" s="261">
        <v>17723.52</v>
      </c>
      <c r="E1091" s="261">
        <v>0.03</v>
      </c>
      <c r="F1091" s="118">
        <v>0.16</v>
      </c>
      <c r="G1091" s="118">
        <v>69173.88</v>
      </c>
      <c r="H1091" s="118">
        <v>19807149.300000001</v>
      </c>
      <c r="I1091" s="118">
        <v>48088.3</v>
      </c>
      <c r="J1091" s="118">
        <v>56364.26</v>
      </c>
      <c r="K1091" s="118">
        <v>3091816.62</v>
      </c>
      <c r="L1091" s="118">
        <v>5395519.2000000002</v>
      </c>
      <c r="M1091" s="118">
        <v>0.47</v>
      </c>
      <c r="N1091" s="118">
        <v>0.28999999999999998</v>
      </c>
      <c r="O1091" s="118">
        <v>50175748.705453761</v>
      </c>
    </row>
    <row r="1092" spans="2:15" ht="14" customHeight="1" x14ac:dyDescent="0.2">
      <c r="B1092" s="171"/>
      <c r="C1092" s="118">
        <v>968</v>
      </c>
      <c r="D1092" s="261">
        <v>15542.99</v>
      </c>
      <c r="E1092" s="261">
        <v>0.04</v>
      </c>
      <c r="F1092" s="118">
        <v>0.18</v>
      </c>
      <c r="G1092" s="118">
        <v>91072.89</v>
      </c>
      <c r="H1092" s="118">
        <v>18445399.960000001</v>
      </c>
      <c r="I1092" s="118">
        <v>48537.96</v>
      </c>
      <c r="J1092" s="118">
        <v>102158.33</v>
      </c>
      <c r="K1092" s="118">
        <v>1895892.43</v>
      </c>
      <c r="L1092" s="118">
        <v>5395519.2000000002</v>
      </c>
      <c r="M1092" s="118">
        <v>0.53</v>
      </c>
      <c r="N1092" s="118">
        <v>0.33</v>
      </c>
      <c r="O1092" s="118">
        <v>49894273.003425121</v>
      </c>
    </row>
    <row r="1093" spans="2:15" ht="14" customHeight="1" x14ac:dyDescent="0.2">
      <c r="B1093" s="171"/>
      <c r="C1093" s="118">
        <v>969</v>
      </c>
      <c r="D1093" s="261">
        <v>22266.79</v>
      </c>
      <c r="E1093" s="261">
        <v>0.03</v>
      </c>
      <c r="F1093" s="118">
        <v>0.16</v>
      </c>
      <c r="G1093" s="118">
        <v>71045.289999999994</v>
      </c>
      <c r="H1093" s="118">
        <v>18571535.129999999</v>
      </c>
      <c r="I1093" s="118">
        <v>58603.3</v>
      </c>
      <c r="J1093" s="118">
        <v>108586.03</v>
      </c>
      <c r="K1093" s="118">
        <v>1803284.45</v>
      </c>
      <c r="L1093" s="118">
        <v>5395519.2000000002</v>
      </c>
      <c r="M1093" s="118">
        <v>0.52</v>
      </c>
      <c r="N1093" s="118">
        <v>0.23</v>
      </c>
      <c r="O1093" s="118">
        <v>106622944.35931808</v>
      </c>
    </row>
    <row r="1094" spans="2:15" ht="14" customHeight="1" x14ac:dyDescent="0.2">
      <c r="B1094" s="171"/>
      <c r="C1094" s="118">
        <v>970</v>
      </c>
      <c r="D1094" s="261">
        <v>22823.3</v>
      </c>
      <c r="E1094" s="261">
        <v>0.04</v>
      </c>
      <c r="F1094" s="118">
        <v>0.21</v>
      </c>
      <c r="G1094" s="118">
        <v>85233.919999999998</v>
      </c>
      <c r="H1094" s="118">
        <v>26032066.100000001</v>
      </c>
      <c r="I1094" s="118">
        <v>67270.16</v>
      </c>
      <c r="J1094" s="118">
        <v>96717.97</v>
      </c>
      <c r="K1094" s="118">
        <v>2587881.09</v>
      </c>
      <c r="L1094" s="118">
        <v>5395519.2000000002</v>
      </c>
      <c r="M1094" s="118">
        <v>0.54</v>
      </c>
      <c r="N1094" s="118">
        <v>0.28000000000000003</v>
      </c>
      <c r="O1094" s="118">
        <v>124078735.02081163</v>
      </c>
    </row>
    <row r="1095" spans="2:15" ht="14" customHeight="1" x14ac:dyDescent="0.2">
      <c r="B1095" s="171"/>
      <c r="C1095" s="118">
        <v>971</v>
      </c>
      <c r="D1095" s="261">
        <v>16767.22</v>
      </c>
      <c r="E1095" s="261">
        <v>0.03</v>
      </c>
      <c r="F1095" s="118">
        <v>0.22</v>
      </c>
      <c r="G1095" s="118">
        <v>43388.09</v>
      </c>
      <c r="H1095" s="118">
        <v>22509099.09</v>
      </c>
      <c r="I1095" s="118">
        <v>54879.71</v>
      </c>
      <c r="J1095" s="118">
        <v>108981.32</v>
      </c>
      <c r="K1095" s="118">
        <v>2274255.14</v>
      </c>
      <c r="L1095" s="118">
        <v>5395519.2000000002</v>
      </c>
      <c r="M1095" s="118">
        <v>0.44</v>
      </c>
      <c r="N1095" s="118">
        <v>0.31</v>
      </c>
      <c r="O1095" s="118">
        <v>30112152.12277646</v>
      </c>
    </row>
    <row r="1096" spans="2:15" ht="14" customHeight="1" x14ac:dyDescent="0.2">
      <c r="B1096" s="171"/>
      <c r="C1096" s="118">
        <v>972</v>
      </c>
      <c r="D1096" s="261">
        <v>29536.16</v>
      </c>
      <c r="E1096" s="261">
        <v>0.02</v>
      </c>
      <c r="F1096" s="118">
        <v>0.21</v>
      </c>
      <c r="G1096" s="118">
        <v>38809.58</v>
      </c>
      <c r="H1096" s="118">
        <v>13780510.960000001</v>
      </c>
      <c r="I1096" s="118">
        <v>64904.56</v>
      </c>
      <c r="J1096" s="118">
        <v>85936.23</v>
      </c>
      <c r="K1096" s="118">
        <v>2879261.74</v>
      </c>
      <c r="L1096" s="118">
        <v>5395519.2000000002</v>
      </c>
      <c r="M1096" s="118">
        <v>0.45</v>
      </c>
      <c r="N1096" s="118">
        <v>0.2</v>
      </c>
      <c r="O1096" s="118">
        <v>141405303.43480036</v>
      </c>
    </row>
    <row r="1097" spans="2:15" ht="14" customHeight="1" x14ac:dyDescent="0.2">
      <c r="B1097" s="171"/>
      <c r="C1097" s="118">
        <v>973</v>
      </c>
      <c r="D1097" s="261">
        <v>10653.22</v>
      </c>
      <c r="E1097" s="261">
        <v>0.03</v>
      </c>
      <c r="F1097" s="118">
        <v>0.2</v>
      </c>
      <c r="G1097" s="118">
        <v>60940.85</v>
      </c>
      <c r="H1097" s="118">
        <v>21371790.23</v>
      </c>
      <c r="I1097" s="118">
        <v>72620.62</v>
      </c>
      <c r="J1097" s="118">
        <v>81126.7</v>
      </c>
      <c r="K1097" s="118">
        <v>2011190.65</v>
      </c>
      <c r="L1097" s="118">
        <v>5395519.2000000002</v>
      </c>
      <c r="M1097" s="118">
        <v>0.36</v>
      </c>
      <c r="N1097" s="118">
        <v>0.34</v>
      </c>
      <c r="O1097" s="118">
        <v>18654895.644259471</v>
      </c>
    </row>
    <row r="1098" spans="2:15" ht="14" customHeight="1" x14ac:dyDescent="0.2">
      <c r="B1098" s="171"/>
      <c r="C1098" s="118">
        <v>974</v>
      </c>
      <c r="D1098" s="261">
        <v>26507.63</v>
      </c>
      <c r="E1098" s="261">
        <v>0.03</v>
      </c>
      <c r="F1098" s="118">
        <v>0.2</v>
      </c>
      <c r="G1098" s="118">
        <v>73334.92</v>
      </c>
      <c r="H1098" s="118">
        <v>27013760.91</v>
      </c>
      <c r="I1098" s="118">
        <v>42205.91</v>
      </c>
      <c r="J1098" s="118">
        <v>96906.01</v>
      </c>
      <c r="K1098" s="118">
        <v>3397351.35</v>
      </c>
      <c r="L1098" s="118">
        <v>5395519.2000000002</v>
      </c>
      <c r="M1098" s="118">
        <v>0.54</v>
      </c>
      <c r="N1098" s="118">
        <v>0.32</v>
      </c>
      <c r="O1098" s="118">
        <v>73727220.59032765</v>
      </c>
    </row>
    <row r="1099" spans="2:15" ht="14" customHeight="1" x14ac:dyDescent="0.2">
      <c r="B1099" s="171"/>
      <c r="C1099" s="118">
        <v>975</v>
      </c>
      <c r="D1099" s="261">
        <v>32155.47</v>
      </c>
      <c r="E1099" s="261">
        <v>0.03</v>
      </c>
      <c r="F1099" s="118">
        <v>0.21</v>
      </c>
      <c r="G1099" s="118">
        <v>89242.4</v>
      </c>
      <c r="H1099" s="118">
        <v>22011808.539999999</v>
      </c>
      <c r="I1099" s="118">
        <v>48219.13</v>
      </c>
      <c r="J1099" s="118">
        <v>81138.38</v>
      </c>
      <c r="K1099" s="118">
        <v>2621185.09</v>
      </c>
      <c r="L1099" s="118">
        <v>5395519.2000000002</v>
      </c>
      <c r="M1099" s="118">
        <v>0.5</v>
      </c>
      <c r="N1099" s="118">
        <v>0.38</v>
      </c>
      <c r="O1099" s="118">
        <v>97365402.8803045</v>
      </c>
    </row>
    <row r="1100" spans="2:15" ht="14" customHeight="1" x14ac:dyDescent="0.2">
      <c r="B1100" s="171"/>
      <c r="C1100" s="118">
        <v>976</v>
      </c>
      <c r="D1100" s="261">
        <v>22697.87</v>
      </c>
      <c r="E1100" s="261">
        <v>0.05</v>
      </c>
      <c r="F1100" s="118">
        <v>0.22</v>
      </c>
      <c r="G1100" s="118">
        <v>83700.639999999999</v>
      </c>
      <c r="H1100" s="118">
        <v>13099536.58</v>
      </c>
      <c r="I1100" s="118">
        <v>30114.87</v>
      </c>
      <c r="J1100" s="118">
        <v>91215.49</v>
      </c>
      <c r="K1100" s="118">
        <v>2359817.58</v>
      </c>
      <c r="L1100" s="118">
        <v>5395519.2000000002</v>
      </c>
      <c r="M1100" s="118">
        <v>0.41</v>
      </c>
      <c r="N1100" s="118">
        <v>0.27</v>
      </c>
      <c r="O1100" s="118">
        <v>217275928.61460763</v>
      </c>
    </row>
    <row r="1101" spans="2:15" ht="14" customHeight="1" x14ac:dyDescent="0.2">
      <c r="B1101" s="171"/>
      <c r="C1101" s="118">
        <v>977</v>
      </c>
      <c r="D1101" s="261">
        <v>35703.879999999997</v>
      </c>
      <c r="E1101" s="261">
        <v>0.03</v>
      </c>
      <c r="F1101" s="118">
        <v>0.23</v>
      </c>
      <c r="G1101" s="118">
        <v>74581.259999999995</v>
      </c>
      <c r="H1101" s="118">
        <v>23702380.260000002</v>
      </c>
      <c r="I1101" s="118">
        <v>37648.97</v>
      </c>
      <c r="J1101" s="118">
        <v>140022.48000000001</v>
      </c>
      <c r="K1101" s="118">
        <v>1922102.81</v>
      </c>
      <c r="L1101" s="118">
        <v>5395519.2000000002</v>
      </c>
      <c r="M1101" s="118">
        <v>0.37</v>
      </c>
      <c r="N1101" s="118">
        <v>0.33</v>
      </c>
      <c r="O1101" s="118">
        <v>184835629.6579982</v>
      </c>
    </row>
    <row r="1102" spans="2:15" ht="14" customHeight="1" x14ac:dyDescent="0.2">
      <c r="B1102" s="171"/>
      <c r="C1102" s="118">
        <v>978</v>
      </c>
      <c r="D1102" s="261">
        <v>33789.629999999997</v>
      </c>
      <c r="E1102" s="261">
        <v>0.03</v>
      </c>
      <c r="F1102" s="118">
        <v>0.23</v>
      </c>
      <c r="G1102" s="118">
        <v>69301.31</v>
      </c>
      <c r="H1102" s="118">
        <v>23842376.559999999</v>
      </c>
      <c r="I1102" s="118">
        <v>44105.09</v>
      </c>
      <c r="J1102" s="118">
        <v>92404.95</v>
      </c>
      <c r="K1102" s="118">
        <v>2171189.86</v>
      </c>
      <c r="L1102" s="118">
        <v>5395519.2000000002</v>
      </c>
      <c r="M1102" s="118">
        <v>0.45</v>
      </c>
      <c r="N1102" s="118">
        <v>0.27</v>
      </c>
      <c r="O1102" s="118">
        <v>211338785.51012242</v>
      </c>
    </row>
    <row r="1103" spans="2:15" ht="14" customHeight="1" x14ac:dyDescent="0.2">
      <c r="B1103" s="171"/>
      <c r="C1103" s="118">
        <v>979</v>
      </c>
      <c r="D1103" s="261">
        <v>32948.39</v>
      </c>
      <c r="E1103" s="261">
        <v>0.04</v>
      </c>
      <c r="F1103" s="118">
        <v>0.18</v>
      </c>
      <c r="G1103" s="118">
        <v>67782.289999999994</v>
      </c>
      <c r="H1103" s="118">
        <v>25835603.940000001</v>
      </c>
      <c r="I1103" s="118">
        <v>47556.04</v>
      </c>
      <c r="J1103" s="118">
        <v>113791.4</v>
      </c>
      <c r="K1103" s="118">
        <v>2420377.11</v>
      </c>
      <c r="L1103" s="118">
        <v>5395519.2000000002</v>
      </c>
      <c r="M1103" s="118">
        <v>0.4</v>
      </c>
      <c r="N1103" s="118">
        <v>0.28000000000000003</v>
      </c>
      <c r="O1103" s="118">
        <v>167928181.88589284</v>
      </c>
    </row>
    <row r="1104" spans="2:15" ht="14" customHeight="1" x14ac:dyDescent="0.2">
      <c r="B1104" s="171"/>
      <c r="C1104" s="118">
        <v>980</v>
      </c>
      <c r="D1104" s="261">
        <v>38208.32</v>
      </c>
      <c r="E1104" s="261">
        <v>0.03</v>
      </c>
      <c r="F1104" s="118">
        <v>0.22</v>
      </c>
      <c r="G1104" s="118">
        <v>87040.58</v>
      </c>
      <c r="H1104" s="118">
        <v>15263621.390000001</v>
      </c>
      <c r="I1104" s="118">
        <v>47140.639999999999</v>
      </c>
      <c r="J1104" s="118">
        <v>99852.13</v>
      </c>
      <c r="K1104" s="118">
        <v>2843488.45</v>
      </c>
      <c r="L1104" s="118">
        <v>5395519.2000000002</v>
      </c>
      <c r="M1104" s="118">
        <v>0.47</v>
      </c>
      <c r="N1104" s="118">
        <v>0.24</v>
      </c>
      <c r="O1104" s="118">
        <v>363134152.5968864</v>
      </c>
    </row>
    <row r="1105" spans="2:15" ht="14" customHeight="1" x14ac:dyDescent="0.2">
      <c r="B1105" s="171"/>
      <c r="C1105" s="118">
        <v>981</v>
      </c>
      <c r="D1105" s="261">
        <v>10785.33</v>
      </c>
      <c r="E1105" s="261">
        <v>0.03</v>
      </c>
      <c r="F1105" s="118">
        <v>0.18</v>
      </c>
      <c r="G1105" s="118">
        <v>80112.14</v>
      </c>
      <c r="H1105" s="118">
        <v>18105851.800000001</v>
      </c>
      <c r="I1105" s="118">
        <v>56686.04</v>
      </c>
      <c r="J1105" s="118">
        <v>95305.09</v>
      </c>
      <c r="K1105" s="118">
        <v>3156978.71</v>
      </c>
      <c r="L1105" s="118">
        <v>5395519.2000000002</v>
      </c>
      <c r="M1105" s="118">
        <v>0.5</v>
      </c>
      <c r="N1105" s="118">
        <v>0.32</v>
      </c>
      <c r="O1105" s="118">
        <v>23802844.41926875</v>
      </c>
    </row>
    <row r="1106" spans="2:15" ht="14" customHeight="1" x14ac:dyDescent="0.2">
      <c r="B1106" s="171"/>
      <c r="C1106" s="118">
        <v>982</v>
      </c>
      <c r="D1106" s="261">
        <v>39587.370000000003</v>
      </c>
      <c r="E1106" s="261">
        <v>0.03</v>
      </c>
      <c r="F1106" s="118">
        <v>0.13</v>
      </c>
      <c r="G1106" s="118">
        <v>37904.050000000003</v>
      </c>
      <c r="H1106" s="118">
        <v>16611437.51</v>
      </c>
      <c r="I1106" s="118">
        <v>40122.11</v>
      </c>
      <c r="J1106" s="118">
        <v>113037.72</v>
      </c>
      <c r="K1106" s="118">
        <v>2996367.45</v>
      </c>
      <c r="L1106" s="118">
        <v>5395519.2000000002</v>
      </c>
      <c r="M1106" s="118">
        <v>0.42</v>
      </c>
      <c r="N1106" s="118">
        <v>0.34</v>
      </c>
      <c r="O1106" s="118">
        <v>38451852.252328485</v>
      </c>
    </row>
    <row r="1107" spans="2:15" ht="14" customHeight="1" x14ac:dyDescent="0.2">
      <c r="B1107" s="171"/>
      <c r="C1107" s="118">
        <v>983</v>
      </c>
      <c r="D1107" s="261">
        <v>36483.47</v>
      </c>
      <c r="E1107" s="261">
        <v>0.03</v>
      </c>
      <c r="F1107" s="118">
        <v>0.21</v>
      </c>
      <c r="G1107" s="118">
        <v>73536.73</v>
      </c>
      <c r="H1107" s="118">
        <v>17320535.129999999</v>
      </c>
      <c r="I1107" s="118">
        <v>46013.7</v>
      </c>
      <c r="J1107" s="118">
        <v>95330.36</v>
      </c>
      <c r="K1107" s="118">
        <v>2583767.2200000002</v>
      </c>
      <c r="L1107" s="118">
        <v>5395519.2000000002</v>
      </c>
      <c r="M1107" s="118">
        <v>0.59</v>
      </c>
      <c r="N1107" s="118">
        <v>0.28000000000000003</v>
      </c>
      <c r="O1107" s="118">
        <v>153351769.46231687</v>
      </c>
    </row>
    <row r="1108" spans="2:15" ht="14" customHeight="1" x14ac:dyDescent="0.2">
      <c r="B1108" s="171"/>
      <c r="C1108" s="118">
        <v>984</v>
      </c>
      <c r="D1108" s="261">
        <v>37924.94</v>
      </c>
      <c r="E1108" s="261">
        <v>0.02</v>
      </c>
      <c r="F1108" s="118">
        <v>0.2</v>
      </c>
      <c r="G1108" s="118">
        <v>89279.5</v>
      </c>
      <c r="H1108" s="118">
        <v>19728210.07</v>
      </c>
      <c r="I1108" s="118">
        <v>36767.51</v>
      </c>
      <c r="J1108" s="118">
        <v>71773.320000000007</v>
      </c>
      <c r="K1108" s="118">
        <v>2373494.04</v>
      </c>
      <c r="L1108" s="118">
        <v>5395519.2000000002</v>
      </c>
      <c r="M1108" s="118">
        <v>0.46</v>
      </c>
      <c r="N1108" s="118">
        <v>0.28999999999999998</v>
      </c>
      <c r="O1108" s="118">
        <v>215076361.71294507</v>
      </c>
    </row>
    <row r="1109" spans="2:15" ht="14" customHeight="1" x14ac:dyDescent="0.2">
      <c r="B1109" s="171"/>
      <c r="C1109" s="118">
        <v>985</v>
      </c>
      <c r="D1109" s="261">
        <v>41144.31</v>
      </c>
      <c r="E1109" s="261">
        <v>0.03</v>
      </c>
      <c r="F1109" s="118">
        <v>0.19</v>
      </c>
      <c r="G1109" s="118">
        <v>82099.03</v>
      </c>
      <c r="H1109" s="118">
        <v>18871678.030000001</v>
      </c>
      <c r="I1109" s="118">
        <v>53710.35</v>
      </c>
      <c r="J1109" s="118">
        <v>99611.56</v>
      </c>
      <c r="K1109" s="118">
        <v>2512486.7200000002</v>
      </c>
      <c r="L1109" s="118">
        <v>5395519.2000000002</v>
      </c>
      <c r="M1109" s="118">
        <v>0.45</v>
      </c>
      <c r="N1109" s="118">
        <v>0.27</v>
      </c>
      <c r="O1109" s="118">
        <v>261686873.82732347</v>
      </c>
    </row>
    <row r="1110" spans="2:15" ht="14" customHeight="1" x14ac:dyDescent="0.2">
      <c r="B1110" s="171"/>
      <c r="C1110" s="118">
        <v>986</v>
      </c>
      <c r="D1110" s="261">
        <v>30616.58</v>
      </c>
      <c r="E1110" s="261">
        <v>0.05</v>
      </c>
      <c r="F1110" s="118">
        <v>0.24</v>
      </c>
      <c r="G1110" s="118">
        <v>87936.33</v>
      </c>
      <c r="H1110" s="118">
        <v>14635008.609999999</v>
      </c>
      <c r="I1110" s="118">
        <v>63194.8</v>
      </c>
      <c r="J1110" s="118">
        <v>86318.52</v>
      </c>
      <c r="K1110" s="118">
        <v>2582736.54</v>
      </c>
      <c r="L1110" s="118">
        <v>5395519.2000000002</v>
      </c>
      <c r="M1110" s="118">
        <v>0.43</v>
      </c>
      <c r="N1110" s="118">
        <v>0.25</v>
      </c>
      <c r="O1110" s="118">
        <v>381301848.9863627</v>
      </c>
    </row>
    <row r="1111" spans="2:15" ht="14" customHeight="1" x14ac:dyDescent="0.2">
      <c r="B1111" s="171"/>
      <c r="C1111" s="118">
        <v>987</v>
      </c>
      <c r="D1111" s="261">
        <v>27810.95</v>
      </c>
      <c r="E1111" s="261">
        <v>0.03</v>
      </c>
      <c r="F1111" s="118">
        <v>0.12</v>
      </c>
      <c r="G1111" s="118">
        <v>63994.41</v>
      </c>
      <c r="H1111" s="118">
        <v>24699328.309999999</v>
      </c>
      <c r="I1111" s="118">
        <v>48313.54</v>
      </c>
      <c r="J1111" s="118">
        <v>66080.259999999995</v>
      </c>
      <c r="K1111" s="118">
        <v>1905776.98</v>
      </c>
      <c r="L1111" s="118">
        <v>5395519.2000000002</v>
      </c>
      <c r="M1111" s="118">
        <v>0.45</v>
      </c>
      <c r="N1111" s="118">
        <v>0.27</v>
      </c>
      <c r="O1111" s="118">
        <v>66964532.925084881</v>
      </c>
    </row>
    <row r="1112" spans="2:15" ht="14" customHeight="1" x14ac:dyDescent="0.2">
      <c r="B1112" s="171"/>
      <c r="C1112" s="118">
        <v>988</v>
      </c>
      <c r="D1112" s="261">
        <v>8837.67</v>
      </c>
      <c r="E1112" s="261">
        <v>0.03</v>
      </c>
      <c r="F1112" s="118">
        <v>0.16</v>
      </c>
      <c r="G1112" s="118">
        <v>58384.76</v>
      </c>
      <c r="H1112" s="118">
        <v>20692461.399999999</v>
      </c>
      <c r="I1112" s="118">
        <v>61758.97</v>
      </c>
      <c r="J1112" s="118">
        <v>108194.9</v>
      </c>
      <c r="K1112" s="118">
        <v>2871180.83</v>
      </c>
      <c r="L1112" s="118">
        <v>5395519.2000000002</v>
      </c>
      <c r="M1112" s="118">
        <v>0.44</v>
      </c>
      <c r="N1112" s="118">
        <v>0.31</v>
      </c>
      <c r="O1112" s="118">
        <v>4647517.4768500263</v>
      </c>
    </row>
    <row r="1113" spans="2:15" ht="14" customHeight="1" x14ac:dyDescent="0.2">
      <c r="B1113" s="171"/>
      <c r="C1113" s="118">
        <v>989</v>
      </c>
      <c r="D1113" s="261">
        <v>23405.15</v>
      </c>
      <c r="E1113" s="261">
        <v>0.03</v>
      </c>
      <c r="F1113" s="118">
        <v>0.24</v>
      </c>
      <c r="G1113" s="118">
        <v>70547.27</v>
      </c>
      <c r="H1113" s="118">
        <v>19383080.210000001</v>
      </c>
      <c r="I1113" s="118">
        <v>55860.77</v>
      </c>
      <c r="J1113" s="118">
        <v>120088.25</v>
      </c>
      <c r="K1113" s="118">
        <v>2308257.13</v>
      </c>
      <c r="L1113" s="118">
        <v>5395519.2000000002</v>
      </c>
      <c r="M1113" s="118">
        <v>0.33</v>
      </c>
      <c r="N1113" s="118">
        <v>0.27</v>
      </c>
      <c r="O1113" s="118">
        <v>190883660.08455476</v>
      </c>
    </row>
    <row r="1114" spans="2:15" ht="14" customHeight="1" x14ac:dyDescent="0.2">
      <c r="B1114" s="171"/>
      <c r="C1114" s="118">
        <v>990</v>
      </c>
      <c r="D1114" s="261">
        <v>15704.49</v>
      </c>
      <c r="E1114" s="261">
        <v>0.03</v>
      </c>
      <c r="F1114" s="118">
        <v>0.19</v>
      </c>
      <c r="G1114" s="118">
        <v>71503.5</v>
      </c>
      <c r="H1114" s="118">
        <v>21303924.940000001</v>
      </c>
      <c r="I1114" s="118">
        <v>28677.119999999999</v>
      </c>
      <c r="J1114" s="118">
        <v>137817.21</v>
      </c>
      <c r="K1114" s="118">
        <v>2601005.52</v>
      </c>
      <c r="L1114" s="118">
        <v>5395519.2000000002</v>
      </c>
      <c r="M1114" s="118">
        <v>0.39</v>
      </c>
      <c r="N1114" s="118">
        <v>0.32</v>
      </c>
      <c r="O1114" s="118">
        <v>51461689.218876958</v>
      </c>
    </row>
    <row r="1115" spans="2:15" ht="14" customHeight="1" x14ac:dyDescent="0.2">
      <c r="B1115" s="171"/>
      <c r="C1115" s="118">
        <v>991</v>
      </c>
      <c r="D1115" s="261">
        <v>9087.14</v>
      </c>
      <c r="E1115" s="261">
        <v>0.03</v>
      </c>
      <c r="F1115" s="118">
        <v>0.23</v>
      </c>
      <c r="G1115" s="118">
        <v>68964.34</v>
      </c>
      <c r="H1115" s="118">
        <v>17377778.079999998</v>
      </c>
      <c r="I1115" s="118">
        <v>57883.23</v>
      </c>
      <c r="J1115" s="118">
        <v>90745.97</v>
      </c>
      <c r="K1115" s="118">
        <v>2727297.91</v>
      </c>
      <c r="L1115" s="118">
        <v>5395519.2000000002</v>
      </c>
      <c r="M1115" s="118">
        <v>0.55000000000000004</v>
      </c>
      <c r="N1115" s="118">
        <v>0.27</v>
      </c>
      <c r="O1115" s="118">
        <v>31412137.06283056</v>
      </c>
    </row>
    <row r="1116" spans="2:15" ht="14" customHeight="1" x14ac:dyDescent="0.2">
      <c r="B1116" s="171"/>
      <c r="C1116" s="118">
        <v>992</v>
      </c>
      <c r="D1116" s="261">
        <v>29108.959999999999</v>
      </c>
      <c r="E1116" s="261">
        <v>0.03</v>
      </c>
      <c r="F1116" s="118">
        <v>0.17</v>
      </c>
      <c r="G1116" s="118">
        <v>40693.910000000003</v>
      </c>
      <c r="H1116" s="118">
        <v>14398221.949999999</v>
      </c>
      <c r="I1116" s="118">
        <v>32318.22</v>
      </c>
      <c r="J1116" s="118">
        <v>84087.19</v>
      </c>
      <c r="K1116" s="118">
        <v>2611258.92</v>
      </c>
      <c r="L1116" s="118">
        <v>5395519.2000000002</v>
      </c>
      <c r="M1116" s="118">
        <v>0.36</v>
      </c>
      <c r="N1116" s="118">
        <v>0.24</v>
      </c>
      <c r="O1116" s="118">
        <v>109279548.07513145</v>
      </c>
    </row>
    <row r="1117" spans="2:15" ht="14" customHeight="1" x14ac:dyDescent="0.2">
      <c r="B1117" s="171"/>
      <c r="C1117" s="118">
        <v>993</v>
      </c>
      <c r="D1117" s="261">
        <v>16556.689999999999</v>
      </c>
      <c r="E1117" s="261">
        <v>0.03</v>
      </c>
      <c r="F1117" s="118">
        <v>0.26</v>
      </c>
      <c r="G1117" s="118">
        <v>81835.69</v>
      </c>
      <c r="H1117" s="118">
        <v>20253589.5</v>
      </c>
      <c r="I1117" s="118">
        <v>48033.51</v>
      </c>
      <c r="J1117" s="118">
        <v>82731.86</v>
      </c>
      <c r="K1117" s="118">
        <v>2353335.14</v>
      </c>
      <c r="L1117" s="118">
        <v>5395519.2000000002</v>
      </c>
      <c r="M1117" s="118">
        <v>0.38</v>
      </c>
      <c r="N1117" s="118">
        <v>0.21</v>
      </c>
      <c r="O1117" s="118">
        <v>242026240.57693812</v>
      </c>
    </row>
    <row r="1118" spans="2:15" ht="14" customHeight="1" x14ac:dyDescent="0.2">
      <c r="B1118" s="171"/>
      <c r="C1118" s="118">
        <v>994</v>
      </c>
      <c r="D1118" s="261">
        <v>28546.720000000001</v>
      </c>
      <c r="E1118" s="261">
        <v>0.04</v>
      </c>
      <c r="F1118" s="118">
        <v>0.17</v>
      </c>
      <c r="G1118" s="118">
        <v>88331.41</v>
      </c>
      <c r="H1118" s="118">
        <v>24355792.800000001</v>
      </c>
      <c r="I1118" s="118">
        <v>50845.1</v>
      </c>
      <c r="J1118" s="118">
        <v>93587.48</v>
      </c>
      <c r="K1118" s="118">
        <v>2692577.43</v>
      </c>
      <c r="L1118" s="118">
        <v>5395519.2000000002</v>
      </c>
      <c r="M1118" s="118">
        <v>0.46</v>
      </c>
      <c r="N1118" s="118">
        <v>0.22</v>
      </c>
      <c r="O1118" s="118">
        <v>257127129.83677021</v>
      </c>
    </row>
    <row r="1119" spans="2:15" ht="14" customHeight="1" x14ac:dyDescent="0.2">
      <c r="B1119" s="171"/>
      <c r="C1119" s="118">
        <v>995</v>
      </c>
      <c r="D1119" s="261">
        <v>20428</v>
      </c>
      <c r="E1119" s="261">
        <v>0.03</v>
      </c>
      <c r="F1119" s="118">
        <v>0.18</v>
      </c>
      <c r="G1119" s="118">
        <v>87490.57</v>
      </c>
      <c r="H1119" s="118">
        <v>25459973.850000001</v>
      </c>
      <c r="I1119" s="118">
        <v>30973.47</v>
      </c>
      <c r="J1119" s="118">
        <v>122246.05</v>
      </c>
      <c r="K1119" s="118">
        <v>2015130.33</v>
      </c>
      <c r="L1119" s="118">
        <v>5395519.2000000002</v>
      </c>
      <c r="M1119" s="118">
        <v>0.35</v>
      </c>
      <c r="N1119" s="118">
        <v>0.31</v>
      </c>
      <c r="O1119" s="118">
        <v>101522260.36000611</v>
      </c>
    </row>
    <row r="1120" spans="2:15" ht="14" customHeight="1" x14ac:dyDescent="0.2">
      <c r="B1120" s="171"/>
      <c r="C1120" s="118">
        <v>996</v>
      </c>
      <c r="D1120" s="261">
        <v>24757.279999999999</v>
      </c>
      <c r="E1120" s="261">
        <v>0.03</v>
      </c>
      <c r="F1120" s="118">
        <v>0.24</v>
      </c>
      <c r="G1120" s="118">
        <v>79211.259999999995</v>
      </c>
      <c r="H1120" s="118">
        <v>18911252.239999998</v>
      </c>
      <c r="I1120" s="118">
        <v>44598.46</v>
      </c>
      <c r="J1120" s="118">
        <v>91552.42</v>
      </c>
      <c r="K1120" s="118">
        <v>3654654.38</v>
      </c>
      <c r="L1120" s="118">
        <v>5395519.2000000002</v>
      </c>
      <c r="M1120" s="118">
        <v>0.53</v>
      </c>
      <c r="N1120" s="118">
        <v>0.24</v>
      </c>
      <c r="O1120" s="118">
        <v>195009577.83095649</v>
      </c>
    </row>
    <row r="1121" spans="1:15" ht="14" customHeight="1" x14ac:dyDescent="0.2">
      <c r="B1121" s="171"/>
      <c r="C1121" s="118">
        <v>997</v>
      </c>
      <c r="D1121" s="261">
        <v>21371.03</v>
      </c>
      <c r="E1121" s="261">
        <v>0.04</v>
      </c>
      <c r="F1121" s="118">
        <v>0.15</v>
      </c>
      <c r="G1121" s="118">
        <v>76616.63</v>
      </c>
      <c r="H1121" s="118">
        <v>22210754.859999999</v>
      </c>
      <c r="I1121" s="118">
        <v>42328.74</v>
      </c>
      <c r="J1121" s="118">
        <v>125776.69</v>
      </c>
      <c r="K1121" s="118">
        <v>1711874.04</v>
      </c>
      <c r="L1121" s="118">
        <v>5395519.2000000002</v>
      </c>
      <c r="M1121" s="118">
        <v>0.51</v>
      </c>
      <c r="N1121" s="118">
        <v>0.25</v>
      </c>
      <c r="O1121" s="118">
        <v>95099013.076505601</v>
      </c>
    </row>
    <row r="1122" spans="1:15" ht="14" customHeight="1" x14ac:dyDescent="0.2">
      <c r="B1122" s="171"/>
      <c r="C1122" s="118">
        <v>998</v>
      </c>
      <c r="D1122" s="261">
        <v>33017.54</v>
      </c>
      <c r="E1122" s="261">
        <v>0.03</v>
      </c>
      <c r="F1122" s="118">
        <v>0.26</v>
      </c>
      <c r="G1122" s="118">
        <v>69975.16</v>
      </c>
      <c r="H1122" s="118">
        <v>17781971.670000002</v>
      </c>
      <c r="I1122" s="118">
        <v>55273.15</v>
      </c>
      <c r="J1122" s="118">
        <v>102784.96000000001</v>
      </c>
      <c r="K1122" s="118">
        <v>2605299.06</v>
      </c>
      <c r="L1122" s="118">
        <v>5395519.2000000002</v>
      </c>
      <c r="M1122" s="118">
        <v>0.34</v>
      </c>
      <c r="N1122" s="118">
        <v>0.37</v>
      </c>
      <c r="O1122" s="118">
        <v>149786844.92693314</v>
      </c>
    </row>
    <row r="1123" spans="1:15" ht="14" customHeight="1" x14ac:dyDescent="0.2">
      <c r="B1123" s="171"/>
      <c r="C1123" s="118">
        <v>999</v>
      </c>
      <c r="D1123" s="261">
        <v>23513.32</v>
      </c>
      <c r="E1123" s="261">
        <v>0.03</v>
      </c>
      <c r="F1123" s="118">
        <v>0.11</v>
      </c>
      <c r="G1123" s="118">
        <v>72959.3</v>
      </c>
      <c r="H1123" s="118">
        <v>15393071.57</v>
      </c>
      <c r="I1123" s="118">
        <v>38428.769999999997</v>
      </c>
      <c r="J1123" s="118">
        <v>86714.11</v>
      </c>
      <c r="K1123" s="118">
        <v>2422643.16</v>
      </c>
      <c r="L1123" s="118">
        <v>5395519.2000000002</v>
      </c>
      <c r="M1123" s="118">
        <v>0.49</v>
      </c>
      <c r="N1123" s="118">
        <v>0.28000000000000003</v>
      </c>
      <c r="O1123" s="118">
        <v>54013038.959599026</v>
      </c>
    </row>
    <row r="1124" spans="1:15" ht="14" customHeight="1" x14ac:dyDescent="0.2">
      <c r="A1124" s="8" t="s">
        <v>63</v>
      </c>
      <c r="B1124" s="171"/>
      <c r="C1124" s="118">
        <v>1000</v>
      </c>
      <c r="D1124" s="261">
        <v>18967.830000000002</v>
      </c>
      <c r="E1124" s="261">
        <v>0.04</v>
      </c>
      <c r="F1124" s="118">
        <v>0.19</v>
      </c>
      <c r="G1124" s="118">
        <v>46313.56</v>
      </c>
      <c r="H1124" s="118">
        <v>27654603.02</v>
      </c>
      <c r="I1124" s="118">
        <v>52595.28</v>
      </c>
      <c r="J1124" s="118">
        <v>77919.09</v>
      </c>
      <c r="K1124" s="118">
        <v>2420985.9700000002</v>
      </c>
      <c r="L1124" s="118">
        <v>5395519.2000000002</v>
      </c>
      <c r="M1124" s="118">
        <v>0.37</v>
      </c>
      <c r="N1124" s="118">
        <v>0.27</v>
      </c>
      <c r="O1124" s="118">
        <v>60962754.698705621</v>
      </c>
    </row>
  </sheetData>
  <sheetProtection password="87D4" sheet="1" objects="1" scenarios="1"/>
  <pageMargins left="0.5" right="0.5" top="0.75" bottom="0.4" header="0.5" footer="0.5"/>
  <pageSetup scale="37" orientation="landscape"/>
  <headerFooter>
    <oddFooter>&amp;L&amp;14&amp;D     &amp;T&amp;C&amp;18CONFIDENTIAL&amp;R&amp;18Page &amp;P of &amp;N Pages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01"/>
  <sheetViews>
    <sheetView zoomScale="110" zoomScaleNormal="110" workbookViewId="0">
      <pane ySplit="1" topLeftCell="A2" activePane="bottomLeft" state="frozen"/>
      <selection pane="bottomLeft" activeCell="P25" sqref="P25"/>
    </sheetView>
  </sheetViews>
  <sheetFormatPr baseColWidth="10" defaultRowHeight="16" x14ac:dyDescent="0.2"/>
  <cols>
    <col min="1" max="1" width="3.5" customWidth="1"/>
    <col min="14" max="14" width="11.33203125" bestFit="1" customWidth="1"/>
    <col min="16" max="16" width="22.5" customWidth="1"/>
    <col min="17" max="17" width="17.83203125" customWidth="1"/>
    <col min="18" max="18" width="3.1640625" customWidth="1"/>
    <col min="19" max="19" width="14" bestFit="1" customWidth="1"/>
    <col min="20" max="20" width="3" customWidth="1"/>
    <col min="21" max="21" width="14" bestFit="1" customWidth="1"/>
    <col min="24" max="24" width="10.83203125" customWidth="1"/>
    <col min="25" max="25" width="36.1640625" customWidth="1"/>
  </cols>
  <sheetData>
    <row r="1" spans="2:27" ht="110" customHeight="1" x14ac:dyDescent="0.25">
      <c r="B1" s="174" t="str">
        <f>'Monte Carlo Simulation'!C123</f>
        <v>Trial #</v>
      </c>
      <c r="C1" s="174" t="str">
        <f>'Monte Carlo Simulation'!D123</f>
        <v>Number of Cases Forecast for Year 1</v>
      </c>
      <c r="D1" s="174" t="str">
        <f>'Monte Carlo Simulation'!E123</f>
        <v>Annual Population Growth</v>
      </c>
      <c r="E1" s="174" t="str">
        <f>'Monte Carlo Simulation'!F123</f>
        <v>Peak Market Penetration</v>
      </c>
      <c r="F1" s="174" t="str">
        <f>'Monte Carlo Simulation'!G123</f>
        <v>Average Cost per Patient/year</v>
      </c>
      <c r="G1" s="174" t="str">
        <f>'Monte Carlo Simulation'!H123</f>
        <v>Preclinical Costs</v>
      </c>
      <c r="H1" s="174" t="str">
        <f>'Monte Carlo Simulation'!I123</f>
        <v>Per Patient Phase 1</v>
      </c>
      <c r="I1" s="174" t="str">
        <f>'Monte Carlo Simulation'!J123</f>
        <v>Per Patient Phase 2</v>
      </c>
      <c r="J1" s="174" t="str">
        <f>'Monte Carlo Simulation'!K123</f>
        <v>Animal studies supporting Phase 1</v>
      </c>
      <c r="K1" s="174" t="str">
        <f>'Monte Carlo Simulation'!L123</f>
        <v>Animal studies supporting Phase 2</v>
      </c>
      <c r="L1" s="174" t="str">
        <f>'Monte Carlo Simulation'!M123</f>
        <v>Manufacturing/Marketing Costs + Markup</v>
      </c>
      <c r="M1" s="174" t="str">
        <f>'Monte Carlo Simulation'!N123</f>
        <v>Discount Rate</v>
      </c>
      <c r="N1" s="174" t="str">
        <f>'Monte Carlo Simulation'!O123</f>
        <v>NPV (RISK-ADJUSTED CF)</v>
      </c>
      <c r="P1" s="269" t="s">
        <v>142</v>
      </c>
      <c r="Q1" s="225"/>
      <c r="R1" s="240"/>
      <c r="S1" s="241" t="s">
        <v>131</v>
      </c>
      <c r="T1" s="241"/>
      <c r="U1" s="61" t="s">
        <v>126</v>
      </c>
      <c r="V1" s="61" t="s">
        <v>87</v>
      </c>
      <c r="W1" s="242" t="s">
        <v>103</v>
      </c>
      <c r="X1" s="240"/>
      <c r="Y1" s="241" t="s">
        <v>130</v>
      </c>
      <c r="Z1" s="241" t="s">
        <v>108</v>
      </c>
      <c r="AA1" s="240"/>
    </row>
    <row r="2" spans="2:27" x14ac:dyDescent="0.2">
      <c r="B2" s="118">
        <v>1</v>
      </c>
      <c r="C2" s="118">
        <v>28653.33</v>
      </c>
      <c r="D2" s="118">
        <v>0.04</v>
      </c>
      <c r="E2" s="118">
        <v>0.19</v>
      </c>
      <c r="F2" s="118">
        <v>67819.490000000005</v>
      </c>
      <c r="G2" s="118">
        <v>22296421.670000002</v>
      </c>
      <c r="H2" s="118">
        <v>54181.35</v>
      </c>
      <c r="I2" s="118">
        <v>59353.24</v>
      </c>
      <c r="J2" s="118">
        <v>2506891.66</v>
      </c>
      <c r="K2" s="118">
        <v>5395519.2000000002</v>
      </c>
      <c r="L2" s="118">
        <v>0.5</v>
      </c>
      <c r="M2" s="118">
        <v>0.24</v>
      </c>
      <c r="N2" s="118">
        <v>171979999.31606811</v>
      </c>
      <c r="O2" s="227"/>
      <c r="P2" s="59"/>
      <c r="Q2" s="59"/>
      <c r="S2" s="224">
        <v>-20000000</v>
      </c>
      <c r="U2" s="226">
        <v>-20000000</v>
      </c>
      <c r="V2" s="59">
        <v>0</v>
      </c>
      <c r="W2" s="59">
        <f>V2/1000</f>
        <v>0</v>
      </c>
      <c r="Y2" t="s">
        <v>40</v>
      </c>
      <c r="Z2">
        <f>ROUND(CORREL(M$2:M$1001, $N$2:$N$1001), 2)</f>
        <v>-0.45</v>
      </c>
    </row>
    <row r="3" spans="2:27" x14ac:dyDescent="0.2">
      <c r="B3" s="118">
        <v>2</v>
      </c>
      <c r="C3" s="118">
        <v>27830.01</v>
      </c>
      <c r="D3" s="118">
        <v>0.03</v>
      </c>
      <c r="E3" s="118">
        <v>0.14000000000000001</v>
      </c>
      <c r="F3" s="118">
        <v>81706.14</v>
      </c>
      <c r="G3" s="118">
        <v>12949430.710000001</v>
      </c>
      <c r="H3" s="118">
        <v>45254.05</v>
      </c>
      <c r="I3" s="118">
        <v>106311.93</v>
      </c>
      <c r="J3" s="118">
        <v>3114959.1</v>
      </c>
      <c r="K3" s="118">
        <v>5395519.2000000002</v>
      </c>
      <c r="L3" s="118">
        <v>0.45</v>
      </c>
      <c r="M3" s="118">
        <v>0.36</v>
      </c>
      <c r="N3" s="118">
        <v>63760671.253631711</v>
      </c>
      <c r="O3" s="227"/>
      <c r="P3" s="59" t="s">
        <v>115</v>
      </c>
      <c r="Q3" s="59">
        <v>137681216.62739554</v>
      </c>
      <c r="S3" s="224">
        <f>S2+10000000</f>
        <v>-10000000</v>
      </c>
      <c r="U3" s="226">
        <v>-10000000</v>
      </c>
      <c r="V3" s="59">
        <v>3</v>
      </c>
      <c r="W3" s="59">
        <f t="shared" ref="W3:W4" si="0">V3/1000</f>
        <v>3.0000000000000001E-3</v>
      </c>
      <c r="Y3" t="s">
        <v>38</v>
      </c>
      <c r="Z3">
        <f>ROUND(CORREL(L$2:L$1001, $N$2:$N$1001), 2)</f>
        <v>-0.16</v>
      </c>
    </row>
    <row r="4" spans="2:27" x14ac:dyDescent="0.2">
      <c r="B4" s="118">
        <v>3</v>
      </c>
      <c r="C4" s="118">
        <v>12317.14</v>
      </c>
      <c r="D4" s="118">
        <v>0.03</v>
      </c>
      <c r="E4" s="118">
        <v>0.14000000000000001</v>
      </c>
      <c r="F4" s="118">
        <v>86438.74</v>
      </c>
      <c r="G4" s="118">
        <v>16910460.48</v>
      </c>
      <c r="H4" s="118">
        <v>62153.69</v>
      </c>
      <c r="I4" s="118">
        <v>68404.38</v>
      </c>
      <c r="J4" s="118">
        <v>2690162.88</v>
      </c>
      <c r="K4" s="118">
        <v>5395519.2000000002</v>
      </c>
      <c r="L4" s="118">
        <v>0.34</v>
      </c>
      <c r="M4" s="118">
        <v>0.27</v>
      </c>
      <c r="N4" s="118">
        <v>58885263.17521514</v>
      </c>
      <c r="O4" s="227"/>
      <c r="P4" s="59" t="s">
        <v>116</v>
      </c>
      <c r="Q4" s="59">
        <v>2919716.3214993165</v>
      </c>
      <c r="S4" s="224">
        <f t="shared" ref="S4:S67" si="1">S3+10000000</f>
        <v>0</v>
      </c>
      <c r="U4" s="226">
        <v>0</v>
      </c>
      <c r="V4" s="59">
        <v>1</v>
      </c>
      <c r="W4" s="59">
        <f t="shared" si="0"/>
        <v>1E-3</v>
      </c>
      <c r="Y4" t="s">
        <v>79</v>
      </c>
      <c r="Z4">
        <f>ROUND(CORREL(G$2:G$1001, $N$2:$N$1001), 2)</f>
        <v>-0.05</v>
      </c>
    </row>
    <row r="5" spans="2:27" x14ac:dyDescent="0.2">
      <c r="B5" s="118">
        <v>4</v>
      </c>
      <c r="C5" s="118">
        <v>29157.8</v>
      </c>
      <c r="D5" s="118">
        <v>0.03</v>
      </c>
      <c r="E5" s="118">
        <v>0.11</v>
      </c>
      <c r="F5" s="118">
        <v>64270.77</v>
      </c>
      <c r="G5" s="118">
        <v>15041194.98</v>
      </c>
      <c r="H5" s="118">
        <v>54610.080000000002</v>
      </c>
      <c r="I5" s="118">
        <v>98897.07</v>
      </c>
      <c r="J5" s="118">
        <v>3008911.75</v>
      </c>
      <c r="K5" s="118">
        <v>5395519.2000000002</v>
      </c>
      <c r="L5" s="118">
        <v>0.46</v>
      </c>
      <c r="M5" s="118">
        <v>0.28999999999999998</v>
      </c>
      <c r="N5" s="118">
        <v>60016484.27233725</v>
      </c>
      <c r="O5" s="227"/>
      <c r="P5" s="59" t="s">
        <v>117</v>
      </c>
      <c r="Q5" s="59">
        <v>118998410.47586316</v>
      </c>
      <c r="S5" s="224">
        <f t="shared" si="1"/>
        <v>10000000</v>
      </c>
      <c r="U5" s="226">
        <v>10000000</v>
      </c>
      <c r="V5" s="59">
        <v>9</v>
      </c>
      <c r="W5" s="59">
        <f>V5/1000</f>
        <v>8.9999999999999993E-3</v>
      </c>
      <c r="Y5" t="s">
        <v>27</v>
      </c>
      <c r="Z5">
        <f>ROUND(CORREL(H$2:H$1001, $N$2:$N$1001), 2)</f>
        <v>0.06</v>
      </c>
    </row>
    <row r="6" spans="2:27" x14ac:dyDescent="0.2">
      <c r="B6" s="118">
        <v>5</v>
      </c>
      <c r="C6" s="118">
        <v>23657.439999999999</v>
      </c>
      <c r="D6" s="118">
        <v>0.03</v>
      </c>
      <c r="E6" s="118">
        <v>0.17</v>
      </c>
      <c r="F6" s="118">
        <v>91085.55</v>
      </c>
      <c r="G6" s="118">
        <v>18427949.969999999</v>
      </c>
      <c r="H6" s="118">
        <v>54916.74</v>
      </c>
      <c r="I6" s="118">
        <v>68284.039999999994</v>
      </c>
      <c r="J6" s="118">
        <v>3288176.92</v>
      </c>
      <c r="K6" s="118">
        <v>5395519.2000000002</v>
      </c>
      <c r="L6" s="118">
        <v>0.44</v>
      </c>
      <c r="M6" s="118">
        <v>0.26</v>
      </c>
      <c r="N6" s="118">
        <v>154263811.12473965</v>
      </c>
      <c r="O6" s="227"/>
      <c r="P6" s="59" t="s">
        <v>118</v>
      </c>
      <c r="Q6" s="59" t="e">
        <v>#N/A</v>
      </c>
      <c r="S6" s="224">
        <f t="shared" si="1"/>
        <v>20000000</v>
      </c>
      <c r="U6" s="226">
        <v>20000000</v>
      </c>
      <c r="V6" s="59">
        <v>18</v>
      </c>
      <c r="W6" s="59">
        <f t="shared" ref="W6:W65" si="2">V6/1000</f>
        <v>1.7999999999999999E-2</v>
      </c>
      <c r="Y6" t="s">
        <v>35</v>
      </c>
      <c r="Z6">
        <f>ROUND(CORREL(J$2:J$1001, $N$2:$N$1001), 2)</f>
        <v>-0.02</v>
      </c>
    </row>
    <row r="7" spans="2:27" x14ac:dyDescent="0.2">
      <c r="B7" s="118">
        <v>6</v>
      </c>
      <c r="C7" s="118">
        <v>22549.13</v>
      </c>
      <c r="D7" s="118">
        <v>0.02</v>
      </c>
      <c r="E7" s="118">
        <v>0.22</v>
      </c>
      <c r="F7" s="118">
        <v>66623.009999999995</v>
      </c>
      <c r="G7" s="118">
        <v>13833408.51</v>
      </c>
      <c r="H7" s="118">
        <v>38324.19</v>
      </c>
      <c r="I7" s="118">
        <v>95703.01</v>
      </c>
      <c r="J7" s="118">
        <v>3085625.07</v>
      </c>
      <c r="K7" s="118">
        <v>5395519.2000000002</v>
      </c>
      <c r="L7" s="118">
        <v>0.51</v>
      </c>
      <c r="M7" s="118">
        <v>0.3</v>
      </c>
      <c r="N7" s="118">
        <v>81573753.173342958</v>
      </c>
      <c r="O7" s="227"/>
      <c r="P7" s="59" t="s">
        <v>111</v>
      </c>
      <c r="Q7" s="59">
        <v>92329536.975062862</v>
      </c>
      <c r="S7" s="224">
        <f t="shared" si="1"/>
        <v>30000000</v>
      </c>
      <c r="U7" s="226">
        <v>30000000</v>
      </c>
      <c r="V7" s="59">
        <v>34</v>
      </c>
      <c r="W7" s="59">
        <f t="shared" si="2"/>
        <v>3.4000000000000002E-2</v>
      </c>
      <c r="Y7" t="s">
        <v>36</v>
      </c>
      <c r="Z7">
        <f>ROUND(CORREL(K$2:K$1001, $N$2:$N$1001), 2)</f>
        <v>0</v>
      </c>
    </row>
    <row r="8" spans="2:27" x14ac:dyDescent="0.2">
      <c r="B8" s="118">
        <v>7</v>
      </c>
      <c r="C8" s="118">
        <v>28311.5</v>
      </c>
      <c r="D8" s="118">
        <v>0.03</v>
      </c>
      <c r="E8" s="118">
        <v>0.19</v>
      </c>
      <c r="F8" s="118">
        <v>67646.990000000005</v>
      </c>
      <c r="G8" s="118">
        <v>18210416.670000002</v>
      </c>
      <c r="H8" s="118">
        <v>52883.66</v>
      </c>
      <c r="I8" s="118">
        <v>130567.03999999999</v>
      </c>
      <c r="J8" s="118">
        <v>1380786.04</v>
      </c>
      <c r="K8" s="118">
        <v>5395519.2000000002</v>
      </c>
      <c r="L8" s="118">
        <v>0.45</v>
      </c>
      <c r="M8" s="118">
        <v>0.27</v>
      </c>
      <c r="N8" s="118">
        <v>140004258.95531341</v>
      </c>
      <c r="O8" s="227"/>
      <c r="P8" s="59" t="s">
        <v>119</v>
      </c>
      <c r="Q8" s="59">
        <v>8524743398029499</v>
      </c>
      <c r="S8" s="224">
        <f t="shared" si="1"/>
        <v>40000000</v>
      </c>
      <c r="U8" s="226">
        <v>40000000</v>
      </c>
      <c r="V8" s="59">
        <v>50</v>
      </c>
      <c r="W8" s="59">
        <f t="shared" si="2"/>
        <v>0.05</v>
      </c>
      <c r="Y8" t="s">
        <v>29</v>
      </c>
      <c r="Z8">
        <f>ROUND(CORREL(I$2:I$1001, $N$2:$N$1001), 2)</f>
        <v>-0.01</v>
      </c>
    </row>
    <row r="9" spans="2:27" x14ac:dyDescent="0.2">
      <c r="B9" s="118">
        <v>8</v>
      </c>
      <c r="C9" s="118">
        <v>29253.61</v>
      </c>
      <c r="D9" s="118">
        <v>0.04</v>
      </c>
      <c r="E9" s="118">
        <v>0.21</v>
      </c>
      <c r="F9" s="118">
        <v>48768.26</v>
      </c>
      <c r="G9" s="118">
        <v>21817391.73</v>
      </c>
      <c r="H9" s="118">
        <v>67202.25</v>
      </c>
      <c r="I9" s="118">
        <v>98375.63</v>
      </c>
      <c r="J9" s="118">
        <v>2692178.35</v>
      </c>
      <c r="K9" s="118">
        <v>5395519.2000000002</v>
      </c>
      <c r="L9" s="118">
        <v>0.47</v>
      </c>
      <c r="M9" s="118">
        <v>0.21</v>
      </c>
      <c r="N9" s="118">
        <v>184507543.02959555</v>
      </c>
      <c r="O9" s="227"/>
      <c r="P9" s="59" t="s">
        <v>120</v>
      </c>
      <c r="Q9" s="59">
        <v>2.4424468229936873</v>
      </c>
      <c r="S9" s="224">
        <f t="shared" si="1"/>
        <v>50000000</v>
      </c>
      <c r="U9" s="226">
        <v>50000000</v>
      </c>
      <c r="V9" s="59">
        <v>44</v>
      </c>
      <c r="W9" s="59">
        <f t="shared" si="2"/>
        <v>4.3999999999999997E-2</v>
      </c>
      <c r="Y9" t="s">
        <v>1</v>
      </c>
      <c r="Z9">
        <f>ROUND(CORREL(C$2:C$1001, $N$2:$N$1001), 2)</f>
        <v>0.57999999999999996</v>
      </c>
    </row>
    <row r="10" spans="2:27" x14ac:dyDescent="0.2">
      <c r="B10" s="118">
        <v>9</v>
      </c>
      <c r="C10" s="118">
        <v>13832.41</v>
      </c>
      <c r="D10" s="118">
        <v>0.03</v>
      </c>
      <c r="E10" s="118">
        <v>0.12</v>
      </c>
      <c r="F10" s="118">
        <v>56577.27</v>
      </c>
      <c r="G10" s="118">
        <v>26154368.780000001</v>
      </c>
      <c r="H10" s="118">
        <v>64215.4</v>
      </c>
      <c r="I10" s="118">
        <v>100754.74</v>
      </c>
      <c r="J10" s="118">
        <v>2000594.38</v>
      </c>
      <c r="K10" s="118">
        <v>5395519.2000000002</v>
      </c>
      <c r="L10" s="118">
        <v>0.48</v>
      </c>
      <c r="M10" s="118">
        <v>0.28000000000000003</v>
      </c>
      <c r="N10" s="118">
        <v>7623454.7056606403</v>
      </c>
      <c r="O10" s="227"/>
      <c r="P10" s="59" t="s">
        <v>121</v>
      </c>
      <c r="Q10" s="59">
        <v>1.2434180456869823</v>
      </c>
      <c r="S10" s="224">
        <f t="shared" si="1"/>
        <v>60000000</v>
      </c>
      <c r="U10" s="226">
        <v>60000000</v>
      </c>
      <c r="V10" s="59">
        <v>42</v>
      </c>
      <c r="W10" s="59">
        <f t="shared" si="2"/>
        <v>4.2000000000000003E-2</v>
      </c>
      <c r="Y10" t="s">
        <v>2</v>
      </c>
      <c r="Z10">
        <f>ROUND(CORREL(D$2:D$1001, $N$2:$N$1001), 2)</f>
        <v>0.18</v>
      </c>
    </row>
    <row r="11" spans="2:27" x14ac:dyDescent="0.2">
      <c r="B11" s="118">
        <v>10</v>
      </c>
      <c r="C11" s="118">
        <v>26362.25</v>
      </c>
      <c r="D11" s="118">
        <v>0.03</v>
      </c>
      <c r="E11" s="118">
        <v>0.24</v>
      </c>
      <c r="F11" s="118">
        <v>65198.51</v>
      </c>
      <c r="G11" s="118">
        <v>21674373.050000001</v>
      </c>
      <c r="H11" s="118">
        <v>47012.37</v>
      </c>
      <c r="I11" s="118">
        <v>74954.009999999995</v>
      </c>
      <c r="J11" s="118">
        <v>2248755.27</v>
      </c>
      <c r="K11" s="118">
        <v>5395519.2000000002</v>
      </c>
      <c r="L11" s="118">
        <v>0.44</v>
      </c>
      <c r="M11" s="118">
        <v>0.35</v>
      </c>
      <c r="N11" s="118">
        <v>87558826.304265678</v>
      </c>
      <c r="O11" s="227"/>
      <c r="P11" s="59" t="s">
        <v>122</v>
      </c>
      <c r="Q11" s="59">
        <v>677210758.26072609</v>
      </c>
      <c r="S11" s="224">
        <f t="shared" si="1"/>
        <v>70000000</v>
      </c>
      <c r="U11" s="226">
        <v>70000000</v>
      </c>
      <c r="V11" s="59">
        <v>48</v>
      </c>
      <c r="W11" s="59">
        <f t="shared" si="2"/>
        <v>4.8000000000000001E-2</v>
      </c>
      <c r="Y11" t="s">
        <v>77</v>
      </c>
      <c r="Z11">
        <f>ROUND(CORREL(F$2:F$1001, $N$2:$N$1001), 2)</f>
        <v>0.42</v>
      </c>
    </row>
    <row r="12" spans="2:27" x14ac:dyDescent="0.2">
      <c r="B12" s="118">
        <v>11</v>
      </c>
      <c r="C12" s="118">
        <v>35649.86</v>
      </c>
      <c r="D12" s="118">
        <v>0.03</v>
      </c>
      <c r="E12" s="118">
        <v>0.23</v>
      </c>
      <c r="F12" s="118">
        <v>82950.7</v>
      </c>
      <c r="G12" s="118">
        <v>22661489.59</v>
      </c>
      <c r="H12" s="118">
        <v>49718.01</v>
      </c>
      <c r="I12" s="118">
        <v>132505.17000000001</v>
      </c>
      <c r="J12" s="118">
        <v>2038177.35</v>
      </c>
      <c r="K12" s="118">
        <v>5395519.2000000002</v>
      </c>
      <c r="L12" s="118">
        <v>0.37</v>
      </c>
      <c r="M12" s="118">
        <v>0.28000000000000003</v>
      </c>
      <c r="N12" s="118">
        <v>296834138.52564096</v>
      </c>
      <c r="O12" s="227"/>
      <c r="P12" s="59" t="s">
        <v>113</v>
      </c>
      <c r="Q12" s="59">
        <v>-15719264.113095138</v>
      </c>
      <c r="S12" s="224">
        <f t="shared" si="1"/>
        <v>80000000</v>
      </c>
      <c r="U12" s="226">
        <v>80000000</v>
      </c>
      <c r="V12" s="59">
        <v>64</v>
      </c>
      <c r="W12" s="59">
        <f t="shared" si="2"/>
        <v>6.4000000000000001E-2</v>
      </c>
      <c r="Y12" t="s">
        <v>5</v>
      </c>
      <c r="Z12">
        <f>ROUND(CORREL(E$2:E$1001, $N$2:$N$1001), 2)</f>
        <v>0.33</v>
      </c>
    </row>
    <row r="13" spans="2:27" x14ac:dyDescent="0.2">
      <c r="B13" s="118">
        <v>12</v>
      </c>
      <c r="C13" s="118">
        <v>32933.919999999998</v>
      </c>
      <c r="D13" s="118">
        <v>0.03</v>
      </c>
      <c r="E13" s="118">
        <v>0.16</v>
      </c>
      <c r="F13" s="118">
        <v>75263.83</v>
      </c>
      <c r="G13" s="118">
        <v>20157585.670000002</v>
      </c>
      <c r="H13" s="118">
        <v>53512.26</v>
      </c>
      <c r="I13" s="118">
        <v>97237.43</v>
      </c>
      <c r="J13" s="118">
        <v>2538918.87</v>
      </c>
      <c r="K13" s="118">
        <v>5395519.2000000002</v>
      </c>
      <c r="L13" s="118">
        <v>0.41</v>
      </c>
      <c r="M13" s="118">
        <v>0.24</v>
      </c>
      <c r="N13" s="118">
        <v>206926076.54934081</v>
      </c>
      <c r="O13" s="227"/>
      <c r="P13" s="59" t="s">
        <v>114</v>
      </c>
      <c r="Q13" s="59">
        <v>661491494.14763093</v>
      </c>
      <c r="S13" s="224">
        <f t="shared" si="1"/>
        <v>90000000</v>
      </c>
      <c r="U13" s="226">
        <v>90000000</v>
      </c>
      <c r="V13" s="59">
        <v>41</v>
      </c>
      <c r="W13" s="59">
        <f t="shared" si="2"/>
        <v>4.1000000000000002E-2</v>
      </c>
    </row>
    <row r="14" spans="2:27" x14ac:dyDescent="0.2">
      <c r="B14" s="118">
        <v>13</v>
      </c>
      <c r="C14" s="118">
        <v>20661.57</v>
      </c>
      <c r="D14" s="118">
        <v>0.04</v>
      </c>
      <c r="E14" s="118">
        <v>0.21</v>
      </c>
      <c r="F14" s="118">
        <v>77898.100000000006</v>
      </c>
      <c r="G14" s="118">
        <v>26942075.66</v>
      </c>
      <c r="H14" s="118">
        <v>72520.89</v>
      </c>
      <c r="I14" s="118">
        <v>101183.61</v>
      </c>
      <c r="J14" s="118">
        <v>2091831.73</v>
      </c>
      <c r="K14" s="118">
        <v>5395519.2000000002</v>
      </c>
      <c r="L14" s="118">
        <v>0.37</v>
      </c>
      <c r="M14" s="118">
        <v>0.24</v>
      </c>
      <c r="N14" s="118">
        <v>197648303.96000078</v>
      </c>
      <c r="O14" s="227"/>
      <c r="P14" s="59" t="s">
        <v>123</v>
      </c>
      <c r="Q14" s="59">
        <v>137681216627.39554</v>
      </c>
      <c r="S14" s="224">
        <f t="shared" si="1"/>
        <v>100000000</v>
      </c>
      <c r="U14" s="226">
        <v>100000000</v>
      </c>
      <c r="V14" s="59">
        <v>47</v>
      </c>
      <c r="W14" s="59">
        <f t="shared" si="2"/>
        <v>4.7E-2</v>
      </c>
    </row>
    <row r="15" spans="2:27" x14ac:dyDescent="0.2">
      <c r="B15" s="118">
        <v>14</v>
      </c>
      <c r="C15" s="118">
        <v>12659.83</v>
      </c>
      <c r="D15" s="118">
        <v>0.02</v>
      </c>
      <c r="E15" s="118">
        <v>0.19</v>
      </c>
      <c r="F15" s="118">
        <v>44466.41</v>
      </c>
      <c r="G15" s="118">
        <v>14076155.52</v>
      </c>
      <c r="H15" s="118">
        <v>40421.980000000003</v>
      </c>
      <c r="I15" s="118">
        <v>65171.69</v>
      </c>
      <c r="J15" s="118">
        <v>2778497.94</v>
      </c>
      <c r="K15" s="118">
        <v>5395519.2000000002</v>
      </c>
      <c r="L15" s="118">
        <v>0.41</v>
      </c>
      <c r="M15" s="118">
        <v>0.3</v>
      </c>
      <c r="N15" s="118">
        <v>21302603.797009006</v>
      </c>
      <c r="O15" s="227"/>
      <c r="P15" s="59" t="s">
        <v>124</v>
      </c>
      <c r="Q15" s="59">
        <v>1000</v>
      </c>
      <c r="S15" s="224">
        <f t="shared" si="1"/>
        <v>110000000</v>
      </c>
      <c r="U15" s="226">
        <v>110000000</v>
      </c>
      <c r="V15" s="59">
        <v>57</v>
      </c>
      <c r="W15" s="59">
        <f t="shared" si="2"/>
        <v>5.7000000000000002E-2</v>
      </c>
    </row>
    <row r="16" spans="2:27" ht="17" thickBot="1" x14ac:dyDescent="0.25">
      <c r="B16" s="118">
        <v>15</v>
      </c>
      <c r="C16" s="118">
        <v>22408.78</v>
      </c>
      <c r="D16" s="118">
        <v>0.03</v>
      </c>
      <c r="E16" s="118">
        <v>0.18</v>
      </c>
      <c r="F16" s="118">
        <v>81925.94</v>
      </c>
      <c r="G16" s="118">
        <v>17972629.559999999</v>
      </c>
      <c r="H16" s="118">
        <v>33558.86</v>
      </c>
      <c r="I16" s="118">
        <v>112913.44</v>
      </c>
      <c r="J16" s="118">
        <v>2493290.64</v>
      </c>
      <c r="K16" s="118">
        <v>5395519.2000000002</v>
      </c>
      <c r="L16" s="118">
        <v>0.5</v>
      </c>
      <c r="M16" s="118">
        <v>0.28000000000000003</v>
      </c>
      <c r="N16" s="118">
        <v>103269681.73503686</v>
      </c>
      <c r="O16" s="227"/>
      <c r="P16" s="60" t="s">
        <v>125</v>
      </c>
      <c r="Q16" s="60">
        <v>5729480.3924261872</v>
      </c>
      <c r="S16" s="224">
        <f t="shared" si="1"/>
        <v>120000000</v>
      </c>
      <c r="U16" s="226">
        <v>120000000</v>
      </c>
      <c r="V16" s="59">
        <v>47</v>
      </c>
      <c r="W16" s="59">
        <f t="shared" si="2"/>
        <v>4.7E-2</v>
      </c>
    </row>
    <row r="17" spans="2:23" x14ac:dyDescent="0.2">
      <c r="B17" s="118">
        <v>16</v>
      </c>
      <c r="C17" s="118">
        <v>12601.6</v>
      </c>
      <c r="D17" s="118">
        <v>0.04</v>
      </c>
      <c r="E17" s="118">
        <v>0.2</v>
      </c>
      <c r="F17" s="118">
        <v>86355.12</v>
      </c>
      <c r="G17" s="118">
        <v>21128332.09</v>
      </c>
      <c r="H17" s="118">
        <v>52639.01</v>
      </c>
      <c r="I17" s="118">
        <v>135112.88</v>
      </c>
      <c r="J17" s="118">
        <v>2709732.72</v>
      </c>
      <c r="K17" s="118">
        <v>5395519.2000000002</v>
      </c>
      <c r="L17" s="118">
        <v>0.44</v>
      </c>
      <c r="M17" s="118">
        <v>0.21</v>
      </c>
      <c r="N17" s="118">
        <v>136339587.72517657</v>
      </c>
      <c r="O17" s="227"/>
      <c r="S17" s="224">
        <f t="shared" si="1"/>
        <v>130000000</v>
      </c>
      <c r="U17" s="226">
        <v>130000000</v>
      </c>
      <c r="V17" s="59">
        <v>38</v>
      </c>
      <c r="W17" s="59">
        <f t="shared" si="2"/>
        <v>3.7999999999999999E-2</v>
      </c>
    </row>
    <row r="18" spans="2:23" x14ac:dyDescent="0.2">
      <c r="B18" s="118">
        <v>17</v>
      </c>
      <c r="C18" s="118">
        <v>40977.769999999997</v>
      </c>
      <c r="D18" s="118">
        <v>0.03</v>
      </c>
      <c r="E18" s="118">
        <v>0.17</v>
      </c>
      <c r="F18" s="118">
        <v>81453.740000000005</v>
      </c>
      <c r="G18" s="118">
        <v>22388039.98</v>
      </c>
      <c r="H18" s="118">
        <v>29963.46</v>
      </c>
      <c r="I18" s="118">
        <v>102552.96000000001</v>
      </c>
      <c r="J18" s="118">
        <v>2566905.66</v>
      </c>
      <c r="K18" s="118">
        <v>5395519.2000000002</v>
      </c>
      <c r="L18" s="118">
        <v>0.41</v>
      </c>
      <c r="M18" s="118">
        <v>0.31</v>
      </c>
      <c r="N18" s="118">
        <v>182319835.37340489</v>
      </c>
      <c r="O18" s="227"/>
      <c r="S18" s="224">
        <f t="shared" si="1"/>
        <v>140000000</v>
      </c>
      <c r="U18" s="226">
        <v>140000000</v>
      </c>
      <c r="V18" s="59">
        <v>42</v>
      </c>
      <c r="W18" s="59">
        <f t="shared" si="2"/>
        <v>4.2000000000000003E-2</v>
      </c>
    </row>
    <row r="19" spans="2:23" x14ac:dyDescent="0.2">
      <c r="B19" s="118">
        <v>18</v>
      </c>
      <c r="C19" s="118">
        <v>14976.82</v>
      </c>
      <c r="D19" s="118">
        <v>0.03</v>
      </c>
      <c r="E19" s="118">
        <v>0.15</v>
      </c>
      <c r="F19" s="118">
        <v>73043.899999999994</v>
      </c>
      <c r="G19" s="118">
        <v>22041198.739999998</v>
      </c>
      <c r="H19" s="118">
        <v>48906.59</v>
      </c>
      <c r="I19" s="118">
        <v>55341.58</v>
      </c>
      <c r="J19" s="118">
        <v>2148233.2799999998</v>
      </c>
      <c r="K19" s="118">
        <v>5395519.2000000002</v>
      </c>
      <c r="L19" s="118">
        <v>0.55000000000000004</v>
      </c>
      <c r="M19" s="118">
        <v>0.36</v>
      </c>
      <c r="N19" s="118">
        <v>9075897.797531873</v>
      </c>
      <c r="O19" s="227"/>
      <c r="S19" s="224">
        <f t="shared" si="1"/>
        <v>150000000</v>
      </c>
      <c r="U19" s="226">
        <v>150000000</v>
      </c>
      <c r="V19" s="59">
        <v>42</v>
      </c>
      <c r="W19" s="59">
        <f t="shared" si="2"/>
        <v>4.2000000000000003E-2</v>
      </c>
    </row>
    <row r="20" spans="2:23" x14ac:dyDescent="0.2">
      <c r="B20" s="118">
        <v>19</v>
      </c>
      <c r="C20" s="118">
        <v>27461.25</v>
      </c>
      <c r="D20" s="118">
        <v>0.04</v>
      </c>
      <c r="E20" s="118">
        <v>0.18</v>
      </c>
      <c r="F20" s="118">
        <v>50263.11</v>
      </c>
      <c r="G20" s="118">
        <v>18095150.02</v>
      </c>
      <c r="H20" s="118">
        <v>41634.57</v>
      </c>
      <c r="I20" s="118">
        <v>79255.070000000007</v>
      </c>
      <c r="J20" s="118">
        <v>2642664.39</v>
      </c>
      <c r="K20" s="118">
        <v>5395519.2000000002</v>
      </c>
      <c r="L20" s="118">
        <v>0.49</v>
      </c>
      <c r="M20" s="118">
        <v>0.28999999999999998</v>
      </c>
      <c r="N20" s="118">
        <v>75681932.492044985</v>
      </c>
      <c r="O20" s="227"/>
      <c r="S20" s="224">
        <f t="shared" si="1"/>
        <v>160000000</v>
      </c>
      <c r="U20" s="226">
        <v>160000000</v>
      </c>
      <c r="V20" s="59">
        <v>42</v>
      </c>
      <c r="W20" s="59">
        <f t="shared" si="2"/>
        <v>4.2000000000000003E-2</v>
      </c>
    </row>
    <row r="21" spans="2:23" x14ac:dyDescent="0.2">
      <c r="B21" s="118">
        <v>20</v>
      </c>
      <c r="C21" s="118">
        <v>29785.02</v>
      </c>
      <c r="D21" s="118">
        <v>0.04</v>
      </c>
      <c r="E21" s="118">
        <v>0.21</v>
      </c>
      <c r="F21" s="118">
        <v>95315.839999999997</v>
      </c>
      <c r="G21" s="118">
        <v>19523785.5</v>
      </c>
      <c r="H21" s="118">
        <v>29090.48</v>
      </c>
      <c r="I21" s="118">
        <v>120084.6</v>
      </c>
      <c r="J21" s="118">
        <v>1827295.54</v>
      </c>
      <c r="K21" s="118">
        <v>5395519.2000000002</v>
      </c>
      <c r="L21" s="118">
        <v>0.48</v>
      </c>
      <c r="M21" s="118">
        <v>0.27</v>
      </c>
      <c r="N21" s="118">
        <v>248164696.37305537</v>
      </c>
      <c r="O21" s="227"/>
      <c r="S21" s="224">
        <f t="shared" si="1"/>
        <v>170000000</v>
      </c>
      <c r="U21" s="226">
        <v>170000000</v>
      </c>
      <c r="V21" s="59">
        <v>36</v>
      </c>
      <c r="W21" s="59">
        <f t="shared" si="2"/>
        <v>3.5999999999999997E-2</v>
      </c>
    </row>
    <row r="22" spans="2:23" x14ac:dyDescent="0.2">
      <c r="B22" s="118">
        <v>21</v>
      </c>
      <c r="C22" s="118">
        <v>25788.87</v>
      </c>
      <c r="D22" s="118">
        <v>0.03</v>
      </c>
      <c r="E22" s="118">
        <v>0.23</v>
      </c>
      <c r="F22" s="118">
        <v>84058.58</v>
      </c>
      <c r="G22" s="118">
        <v>12617211.57</v>
      </c>
      <c r="H22" s="118">
        <v>43944.72</v>
      </c>
      <c r="I22" s="118">
        <v>82871.61</v>
      </c>
      <c r="J22" s="118">
        <v>1808346.27</v>
      </c>
      <c r="K22" s="118">
        <v>5395519.2000000002</v>
      </c>
      <c r="L22" s="118">
        <v>0.35</v>
      </c>
      <c r="M22" s="118">
        <v>0.28000000000000003</v>
      </c>
      <c r="N22" s="118">
        <v>228592699.06729767</v>
      </c>
      <c r="O22" s="227"/>
      <c r="S22" s="224">
        <f t="shared" si="1"/>
        <v>180000000</v>
      </c>
      <c r="U22" s="226">
        <v>180000000</v>
      </c>
      <c r="V22" s="59">
        <v>26</v>
      </c>
      <c r="W22" s="59">
        <f t="shared" si="2"/>
        <v>2.5999999999999999E-2</v>
      </c>
    </row>
    <row r="23" spans="2:23" x14ac:dyDescent="0.2">
      <c r="B23" s="118">
        <v>22</v>
      </c>
      <c r="C23" s="118">
        <v>41811.800000000003</v>
      </c>
      <c r="D23" s="118">
        <v>0.04</v>
      </c>
      <c r="E23" s="118">
        <v>0.19</v>
      </c>
      <c r="F23" s="118">
        <v>38521.74</v>
      </c>
      <c r="G23" s="118">
        <v>18560248.829999998</v>
      </c>
      <c r="H23" s="118">
        <v>44737.81</v>
      </c>
      <c r="I23" s="118">
        <v>100941.85</v>
      </c>
      <c r="J23" s="118">
        <v>2055171</v>
      </c>
      <c r="K23" s="118">
        <v>5395519.2000000002</v>
      </c>
      <c r="L23" s="118">
        <v>0.45</v>
      </c>
      <c r="M23" s="118">
        <v>0.27</v>
      </c>
      <c r="N23" s="118">
        <v>125343250.59048338</v>
      </c>
      <c r="O23" s="227"/>
      <c r="S23" s="224">
        <f t="shared" si="1"/>
        <v>190000000</v>
      </c>
      <c r="U23" s="226">
        <v>190000000</v>
      </c>
      <c r="V23" s="59">
        <v>30</v>
      </c>
      <c r="W23" s="59">
        <f t="shared" si="2"/>
        <v>0.03</v>
      </c>
    </row>
    <row r="24" spans="2:23" x14ac:dyDescent="0.2">
      <c r="B24" s="118">
        <v>23</v>
      </c>
      <c r="C24" s="118">
        <v>45459.51</v>
      </c>
      <c r="D24" s="118">
        <v>0.03</v>
      </c>
      <c r="E24" s="118">
        <v>0.22</v>
      </c>
      <c r="F24" s="118">
        <v>68009.33</v>
      </c>
      <c r="G24" s="118">
        <v>19578432.059999999</v>
      </c>
      <c r="H24" s="118">
        <v>51890.89</v>
      </c>
      <c r="I24" s="118">
        <v>79825.08</v>
      </c>
      <c r="J24" s="118">
        <v>3258791.23</v>
      </c>
      <c r="K24" s="118">
        <v>5395519.2000000002</v>
      </c>
      <c r="L24" s="118">
        <v>0.37</v>
      </c>
      <c r="M24" s="118">
        <v>0.22</v>
      </c>
      <c r="N24" s="118">
        <v>461888907.73170137</v>
      </c>
      <c r="O24" s="227"/>
      <c r="S24" s="224">
        <f t="shared" si="1"/>
        <v>200000000</v>
      </c>
      <c r="U24" s="226">
        <v>200000000</v>
      </c>
      <c r="V24" s="59">
        <v>26</v>
      </c>
      <c r="W24" s="59">
        <f t="shared" si="2"/>
        <v>2.5999999999999999E-2</v>
      </c>
    </row>
    <row r="25" spans="2:23" x14ac:dyDescent="0.2">
      <c r="B25" s="118">
        <v>24</v>
      </c>
      <c r="C25" s="118">
        <v>23383.66</v>
      </c>
      <c r="D25" s="118">
        <v>0.04</v>
      </c>
      <c r="E25" s="118">
        <v>0.12</v>
      </c>
      <c r="F25" s="118">
        <v>49434.25</v>
      </c>
      <c r="G25" s="118">
        <v>24372684.539999999</v>
      </c>
      <c r="H25" s="118">
        <v>67692.84</v>
      </c>
      <c r="I25" s="118">
        <v>100249.12</v>
      </c>
      <c r="J25" s="118">
        <v>2282322.6</v>
      </c>
      <c r="K25" s="118">
        <v>5395519.2000000002</v>
      </c>
      <c r="L25" s="118">
        <v>0.46</v>
      </c>
      <c r="M25" s="118">
        <v>0.26</v>
      </c>
      <c r="N25" s="118">
        <v>42284809.15612749</v>
      </c>
      <c r="O25" s="227"/>
      <c r="S25" s="224">
        <f t="shared" si="1"/>
        <v>210000000</v>
      </c>
      <c r="U25" s="226">
        <v>210000000</v>
      </c>
      <c r="V25" s="59">
        <v>19</v>
      </c>
      <c r="W25" s="59">
        <f t="shared" si="2"/>
        <v>1.9E-2</v>
      </c>
    </row>
    <row r="26" spans="2:23" x14ac:dyDescent="0.2">
      <c r="B26" s="118">
        <v>25</v>
      </c>
      <c r="C26" s="118">
        <v>21091.040000000001</v>
      </c>
      <c r="D26" s="118">
        <v>0.04</v>
      </c>
      <c r="E26" s="118">
        <v>0.2</v>
      </c>
      <c r="F26" s="118">
        <v>96795.55</v>
      </c>
      <c r="G26" s="118">
        <v>19619976.420000002</v>
      </c>
      <c r="H26" s="118">
        <v>51030.62</v>
      </c>
      <c r="I26" s="118">
        <v>130929.08</v>
      </c>
      <c r="J26" s="118">
        <v>2355147.56</v>
      </c>
      <c r="K26" s="118">
        <v>5395519.2000000002</v>
      </c>
      <c r="L26" s="118">
        <v>0.41</v>
      </c>
      <c r="M26" s="118">
        <v>0.33</v>
      </c>
      <c r="N26" s="118">
        <v>120208006.48930877</v>
      </c>
      <c r="O26" s="227"/>
      <c r="S26" s="224">
        <f t="shared" si="1"/>
        <v>220000000</v>
      </c>
      <c r="U26" s="226">
        <v>220000000</v>
      </c>
      <c r="V26" s="59">
        <v>24</v>
      </c>
      <c r="W26" s="59">
        <f t="shared" si="2"/>
        <v>2.4E-2</v>
      </c>
    </row>
    <row r="27" spans="2:23" x14ac:dyDescent="0.2">
      <c r="B27" s="118">
        <v>26</v>
      </c>
      <c r="C27" s="118">
        <v>25497.11</v>
      </c>
      <c r="D27" s="118">
        <v>0.03</v>
      </c>
      <c r="E27" s="118">
        <v>0.18</v>
      </c>
      <c r="F27" s="118">
        <v>62239.57</v>
      </c>
      <c r="G27" s="118">
        <v>15417153.16</v>
      </c>
      <c r="H27" s="118">
        <v>51243.3</v>
      </c>
      <c r="I27" s="118">
        <v>118959.76</v>
      </c>
      <c r="J27" s="118">
        <v>1947637.4</v>
      </c>
      <c r="K27" s="118">
        <v>5395519.2000000002</v>
      </c>
      <c r="L27" s="118">
        <v>0.35</v>
      </c>
      <c r="M27" s="118">
        <v>0.33</v>
      </c>
      <c r="N27" s="118">
        <v>83493915.700188413</v>
      </c>
      <c r="O27" s="227"/>
      <c r="S27" s="224">
        <f t="shared" si="1"/>
        <v>230000000</v>
      </c>
      <c r="U27" s="226">
        <v>230000000</v>
      </c>
      <c r="V27" s="59">
        <v>20</v>
      </c>
      <c r="W27" s="59">
        <f t="shared" si="2"/>
        <v>0.02</v>
      </c>
    </row>
    <row r="28" spans="2:23" x14ac:dyDescent="0.2">
      <c r="B28" s="118">
        <v>27</v>
      </c>
      <c r="C28" s="118">
        <v>29749.32</v>
      </c>
      <c r="D28" s="118">
        <v>0.05</v>
      </c>
      <c r="E28" s="118">
        <v>0.25</v>
      </c>
      <c r="F28" s="118">
        <v>70469.649999999994</v>
      </c>
      <c r="G28" s="118">
        <v>23355371.559999999</v>
      </c>
      <c r="H28" s="118">
        <v>58618.43</v>
      </c>
      <c r="I28" s="118">
        <v>87048.52</v>
      </c>
      <c r="J28" s="118">
        <v>2842283.85</v>
      </c>
      <c r="K28" s="118">
        <v>5395519.2000000002</v>
      </c>
      <c r="L28" s="118">
        <v>0.41</v>
      </c>
      <c r="M28" s="118">
        <v>0.28000000000000003</v>
      </c>
      <c r="N28" s="118">
        <v>247024412.06710923</v>
      </c>
      <c r="O28" s="227"/>
      <c r="S28" s="224">
        <f t="shared" si="1"/>
        <v>240000000</v>
      </c>
      <c r="U28" s="226">
        <v>240000000</v>
      </c>
      <c r="V28" s="59">
        <v>13</v>
      </c>
      <c r="W28" s="59">
        <f t="shared" si="2"/>
        <v>1.2999999999999999E-2</v>
      </c>
    </row>
    <row r="29" spans="2:23" x14ac:dyDescent="0.2">
      <c r="B29" s="118">
        <v>28</v>
      </c>
      <c r="C29" s="118">
        <v>22415.94</v>
      </c>
      <c r="D29" s="118">
        <v>0.03</v>
      </c>
      <c r="E29" s="118">
        <v>0.21</v>
      </c>
      <c r="F29" s="118">
        <v>74964.990000000005</v>
      </c>
      <c r="G29" s="118">
        <v>17823939.18</v>
      </c>
      <c r="H29" s="118">
        <v>54806.61</v>
      </c>
      <c r="I29" s="118">
        <v>117311.91</v>
      </c>
      <c r="J29" s="118">
        <v>2377797.63</v>
      </c>
      <c r="K29" s="118">
        <v>5395519.2000000002</v>
      </c>
      <c r="L29" s="118">
        <v>0.47</v>
      </c>
      <c r="M29" s="118">
        <v>0.37</v>
      </c>
      <c r="N29" s="118">
        <v>59761067.122892238</v>
      </c>
      <c r="O29" s="227"/>
      <c r="S29" s="224">
        <f t="shared" si="1"/>
        <v>250000000</v>
      </c>
      <c r="U29" s="226">
        <v>250000000</v>
      </c>
      <c r="V29" s="59">
        <v>15</v>
      </c>
      <c r="W29" s="59">
        <f t="shared" si="2"/>
        <v>1.4999999999999999E-2</v>
      </c>
    </row>
    <row r="30" spans="2:23" x14ac:dyDescent="0.2">
      <c r="B30" s="118">
        <v>29</v>
      </c>
      <c r="C30" s="118">
        <v>26123.360000000001</v>
      </c>
      <c r="D30" s="118">
        <v>0.03</v>
      </c>
      <c r="E30" s="118">
        <v>0.23</v>
      </c>
      <c r="F30" s="118">
        <v>77302.27</v>
      </c>
      <c r="G30" s="118">
        <v>22172574.420000002</v>
      </c>
      <c r="H30" s="118">
        <v>40588.78</v>
      </c>
      <c r="I30" s="118">
        <v>93054.93</v>
      </c>
      <c r="J30" s="118">
        <v>3306345.74</v>
      </c>
      <c r="K30" s="118">
        <v>5395519.2000000002</v>
      </c>
      <c r="L30" s="118">
        <v>0.46</v>
      </c>
      <c r="M30" s="118">
        <v>0.27</v>
      </c>
      <c r="N30" s="118">
        <v>175881443.70367187</v>
      </c>
      <c r="O30" s="227"/>
      <c r="S30" s="224">
        <f t="shared" si="1"/>
        <v>260000000</v>
      </c>
      <c r="U30" s="226">
        <v>260000000</v>
      </c>
      <c r="V30" s="59">
        <v>16</v>
      </c>
      <c r="W30" s="59">
        <f t="shared" si="2"/>
        <v>1.6E-2</v>
      </c>
    </row>
    <row r="31" spans="2:23" x14ac:dyDescent="0.2">
      <c r="B31" s="118">
        <v>30</v>
      </c>
      <c r="C31" s="118">
        <v>31888.2</v>
      </c>
      <c r="D31" s="118">
        <v>0.03</v>
      </c>
      <c r="E31" s="118">
        <v>0.18</v>
      </c>
      <c r="F31" s="118">
        <v>67116.37</v>
      </c>
      <c r="G31" s="118">
        <v>19874204.640000001</v>
      </c>
      <c r="H31" s="118">
        <v>61510.81</v>
      </c>
      <c r="I31" s="118">
        <v>68298.19</v>
      </c>
      <c r="J31" s="118">
        <v>2619406.09</v>
      </c>
      <c r="K31" s="118">
        <v>5395519.2000000002</v>
      </c>
      <c r="L31" s="118">
        <v>0.31</v>
      </c>
      <c r="M31" s="118">
        <v>0.28999999999999998</v>
      </c>
      <c r="N31" s="118">
        <v>164388915.25312057</v>
      </c>
      <c r="O31" s="227"/>
      <c r="S31" s="224">
        <f t="shared" si="1"/>
        <v>270000000</v>
      </c>
      <c r="U31" s="226">
        <v>270000000</v>
      </c>
      <c r="V31" s="59">
        <v>11</v>
      </c>
      <c r="W31" s="59">
        <f t="shared" si="2"/>
        <v>1.0999999999999999E-2</v>
      </c>
    </row>
    <row r="32" spans="2:23" x14ac:dyDescent="0.2">
      <c r="B32" s="118">
        <v>31</v>
      </c>
      <c r="C32" s="118">
        <v>24733.98</v>
      </c>
      <c r="D32" s="118">
        <v>0.03</v>
      </c>
      <c r="E32" s="118">
        <v>0.2</v>
      </c>
      <c r="F32" s="118">
        <v>70031.520000000004</v>
      </c>
      <c r="G32" s="118">
        <v>25703013.829999998</v>
      </c>
      <c r="H32" s="118">
        <v>50929.97</v>
      </c>
      <c r="I32" s="118">
        <v>109316.23</v>
      </c>
      <c r="J32" s="118">
        <v>2336638.2599999998</v>
      </c>
      <c r="K32" s="118">
        <v>5395519.2000000002</v>
      </c>
      <c r="L32" s="118">
        <v>0.51</v>
      </c>
      <c r="M32" s="118">
        <v>0.36</v>
      </c>
      <c r="N32" s="118">
        <v>48940769.954489678</v>
      </c>
      <c r="O32" s="227"/>
      <c r="S32" s="224">
        <f t="shared" si="1"/>
        <v>280000000</v>
      </c>
      <c r="U32" s="226">
        <v>280000000</v>
      </c>
      <c r="V32" s="59">
        <v>15</v>
      </c>
      <c r="W32" s="59">
        <f t="shared" si="2"/>
        <v>1.4999999999999999E-2</v>
      </c>
    </row>
    <row r="33" spans="2:23" x14ac:dyDescent="0.2">
      <c r="B33" s="118">
        <v>32</v>
      </c>
      <c r="C33" s="118">
        <v>14786.2</v>
      </c>
      <c r="D33" s="118">
        <v>0.02</v>
      </c>
      <c r="E33" s="118">
        <v>0.22</v>
      </c>
      <c r="F33" s="118">
        <v>48992.94</v>
      </c>
      <c r="G33" s="118">
        <v>16685563.949999999</v>
      </c>
      <c r="H33" s="118">
        <v>51489.71</v>
      </c>
      <c r="I33" s="118">
        <v>105440.94</v>
      </c>
      <c r="J33" s="118">
        <v>2888628.99</v>
      </c>
      <c r="K33" s="118">
        <v>5395519.2000000002</v>
      </c>
      <c r="L33" s="118">
        <v>0.5</v>
      </c>
      <c r="M33" s="118">
        <v>0.28999999999999998</v>
      </c>
      <c r="N33" s="118">
        <v>31745930.181943875</v>
      </c>
      <c r="O33" s="227"/>
      <c r="S33" s="224">
        <f t="shared" si="1"/>
        <v>290000000</v>
      </c>
      <c r="U33" s="226">
        <v>290000000</v>
      </c>
      <c r="V33" s="59">
        <v>11</v>
      </c>
      <c r="W33" s="59">
        <f t="shared" si="2"/>
        <v>1.0999999999999999E-2</v>
      </c>
    </row>
    <row r="34" spans="2:23" x14ac:dyDescent="0.2">
      <c r="B34" s="118">
        <v>33</v>
      </c>
      <c r="C34" s="118">
        <v>19206.150000000001</v>
      </c>
      <c r="D34" s="118">
        <v>0.03</v>
      </c>
      <c r="E34" s="118">
        <v>0.26</v>
      </c>
      <c r="F34" s="118">
        <v>70221.06</v>
      </c>
      <c r="G34" s="118">
        <v>18900666.890000001</v>
      </c>
      <c r="H34" s="118">
        <v>67217.2</v>
      </c>
      <c r="I34" s="118">
        <v>106476.38</v>
      </c>
      <c r="J34" s="118">
        <v>3206752.25</v>
      </c>
      <c r="K34" s="118">
        <v>5395519.2000000002</v>
      </c>
      <c r="L34" s="118">
        <v>0.51</v>
      </c>
      <c r="M34" s="118">
        <v>0.25</v>
      </c>
      <c r="N34" s="118">
        <v>135304948.49400088</v>
      </c>
      <c r="O34" s="227"/>
      <c r="S34" s="224">
        <f t="shared" si="1"/>
        <v>300000000</v>
      </c>
      <c r="U34" s="226">
        <v>300000000</v>
      </c>
      <c r="V34" s="59">
        <v>11</v>
      </c>
      <c r="W34" s="59">
        <f t="shared" si="2"/>
        <v>1.0999999999999999E-2</v>
      </c>
    </row>
    <row r="35" spans="2:23" x14ac:dyDescent="0.2">
      <c r="B35" s="118">
        <v>34</v>
      </c>
      <c r="C35" s="118">
        <v>33381.839999999997</v>
      </c>
      <c r="D35" s="118">
        <v>0.05</v>
      </c>
      <c r="E35" s="118">
        <v>0.21</v>
      </c>
      <c r="F35" s="118">
        <v>67518.78</v>
      </c>
      <c r="G35" s="118">
        <v>20433481.469999999</v>
      </c>
      <c r="H35" s="118">
        <v>56298.29</v>
      </c>
      <c r="I35" s="118">
        <v>86778.1</v>
      </c>
      <c r="J35" s="118">
        <v>2294717.6800000002</v>
      </c>
      <c r="K35" s="118">
        <v>5395519.2000000002</v>
      </c>
      <c r="L35" s="118">
        <v>0.45</v>
      </c>
      <c r="M35" s="118">
        <v>0.27</v>
      </c>
      <c r="N35" s="118">
        <v>222836762.41676691</v>
      </c>
      <c r="O35" s="227"/>
      <c r="S35" s="224">
        <f t="shared" si="1"/>
        <v>310000000</v>
      </c>
      <c r="U35" s="226">
        <v>310000000</v>
      </c>
      <c r="V35" s="59">
        <v>12</v>
      </c>
      <c r="W35" s="59">
        <f t="shared" si="2"/>
        <v>1.2E-2</v>
      </c>
    </row>
    <row r="36" spans="2:23" x14ac:dyDescent="0.2">
      <c r="B36" s="118">
        <v>35</v>
      </c>
      <c r="C36" s="118">
        <v>27587.22</v>
      </c>
      <c r="D36" s="118">
        <v>0.03</v>
      </c>
      <c r="E36" s="118">
        <v>0.22</v>
      </c>
      <c r="F36" s="118">
        <v>74195.87</v>
      </c>
      <c r="G36" s="118">
        <v>19046681.149999999</v>
      </c>
      <c r="H36" s="118">
        <v>52214.400000000001</v>
      </c>
      <c r="I36" s="118">
        <v>75336.31</v>
      </c>
      <c r="J36" s="118">
        <v>2833565.49</v>
      </c>
      <c r="K36" s="118">
        <v>5395519.2000000002</v>
      </c>
      <c r="L36" s="118">
        <v>0.34</v>
      </c>
      <c r="M36" s="118">
        <v>0.24</v>
      </c>
      <c r="N36" s="118">
        <v>270199717.96434194</v>
      </c>
      <c r="O36" s="227"/>
      <c r="S36" s="224">
        <f t="shared" si="1"/>
        <v>320000000</v>
      </c>
      <c r="U36" s="226">
        <v>320000000</v>
      </c>
      <c r="V36" s="59">
        <v>9</v>
      </c>
      <c r="W36" s="59">
        <f t="shared" si="2"/>
        <v>8.9999999999999993E-3</v>
      </c>
    </row>
    <row r="37" spans="2:23" x14ac:dyDescent="0.2">
      <c r="B37" s="118">
        <v>36</v>
      </c>
      <c r="C37" s="118">
        <v>26062.26</v>
      </c>
      <c r="D37" s="118">
        <v>0.03</v>
      </c>
      <c r="E37" s="118">
        <v>0.26</v>
      </c>
      <c r="F37" s="118">
        <v>91249.4</v>
      </c>
      <c r="G37" s="118">
        <v>26132344.100000001</v>
      </c>
      <c r="H37" s="118">
        <v>48546.55</v>
      </c>
      <c r="I37" s="118">
        <v>95248.27</v>
      </c>
      <c r="J37" s="118">
        <v>1953584.25</v>
      </c>
      <c r="K37" s="118">
        <v>5395519.2000000002</v>
      </c>
      <c r="L37" s="118">
        <v>0.48</v>
      </c>
      <c r="M37" s="118">
        <v>0.37</v>
      </c>
      <c r="N37" s="118">
        <v>109599572.66120762</v>
      </c>
      <c r="O37" s="227"/>
      <c r="S37" s="224">
        <f t="shared" si="1"/>
        <v>330000000</v>
      </c>
      <c r="U37" s="226">
        <v>330000000</v>
      </c>
      <c r="V37" s="59">
        <v>3</v>
      </c>
      <c r="W37" s="59">
        <f t="shared" si="2"/>
        <v>3.0000000000000001E-3</v>
      </c>
    </row>
    <row r="38" spans="2:23" x14ac:dyDescent="0.2">
      <c r="B38" s="118">
        <v>37</v>
      </c>
      <c r="C38" s="118">
        <v>24131.74</v>
      </c>
      <c r="D38" s="118">
        <v>0.03</v>
      </c>
      <c r="E38" s="118">
        <v>0.25</v>
      </c>
      <c r="F38" s="118">
        <v>68214.289999999994</v>
      </c>
      <c r="G38" s="118">
        <v>20756796.989999998</v>
      </c>
      <c r="H38" s="118">
        <v>52195.13</v>
      </c>
      <c r="I38" s="118">
        <v>138010.18</v>
      </c>
      <c r="J38" s="118">
        <v>3486376.37</v>
      </c>
      <c r="K38" s="118">
        <v>5395519.2000000002</v>
      </c>
      <c r="L38" s="118">
        <v>0.41</v>
      </c>
      <c r="M38" s="118">
        <v>0.28000000000000003</v>
      </c>
      <c r="N38" s="118">
        <v>158147680.31856239</v>
      </c>
      <c r="O38" s="227"/>
      <c r="S38" s="224">
        <f t="shared" si="1"/>
        <v>340000000</v>
      </c>
      <c r="U38" s="226">
        <v>340000000</v>
      </c>
      <c r="V38" s="59">
        <v>2</v>
      </c>
      <c r="W38" s="59">
        <f t="shared" si="2"/>
        <v>2E-3</v>
      </c>
    </row>
    <row r="39" spans="2:23" x14ac:dyDescent="0.2">
      <c r="B39" s="118">
        <v>38</v>
      </c>
      <c r="C39" s="118">
        <v>27164.9</v>
      </c>
      <c r="D39" s="118">
        <v>0.03</v>
      </c>
      <c r="E39" s="118">
        <v>0.21</v>
      </c>
      <c r="F39" s="118">
        <v>70264.94</v>
      </c>
      <c r="G39" s="118">
        <v>10847990.16</v>
      </c>
      <c r="H39" s="118">
        <v>67919.22</v>
      </c>
      <c r="I39" s="118">
        <v>115358.43</v>
      </c>
      <c r="J39" s="118">
        <v>2044326.28</v>
      </c>
      <c r="K39" s="118">
        <v>5395519.2000000002</v>
      </c>
      <c r="L39" s="118">
        <v>0.42</v>
      </c>
      <c r="M39" s="118">
        <v>0.24</v>
      </c>
      <c r="N39" s="118">
        <v>214896018.03601521</v>
      </c>
      <c r="O39" s="227"/>
      <c r="S39" s="224">
        <f t="shared" si="1"/>
        <v>350000000</v>
      </c>
      <c r="U39" s="226">
        <v>350000000</v>
      </c>
      <c r="V39" s="59">
        <v>2</v>
      </c>
      <c r="W39" s="59">
        <f t="shared" si="2"/>
        <v>2E-3</v>
      </c>
    </row>
    <row r="40" spans="2:23" x14ac:dyDescent="0.2">
      <c r="B40" s="118">
        <v>39</v>
      </c>
      <c r="C40" s="118">
        <v>21383.94</v>
      </c>
      <c r="D40" s="118">
        <v>0.03</v>
      </c>
      <c r="E40" s="118">
        <v>0.19</v>
      </c>
      <c r="F40" s="118">
        <v>86055.4</v>
      </c>
      <c r="G40" s="118">
        <v>17845959.190000001</v>
      </c>
      <c r="H40" s="118">
        <v>32456.42</v>
      </c>
      <c r="I40" s="118">
        <v>119801.31</v>
      </c>
      <c r="J40" s="118">
        <v>1719489.58</v>
      </c>
      <c r="K40" s="118">
        <v>5395519.2000000002</v>
      </c>
      <c r="L40" s="118">
        <v>0.45</v>
      </c>
      <c r="M40" s="118">
        <v>0.23</v>
      </c>
      <c r="N40" s="118">
        <v>182261869.79775697</v>
      </c>
      <c r="O40" s="227"/>
      <c r="S40" s="224">
        <f t="shared" si="1"/>
        <v>360000000</v>
      </c>
      <c r="U40" s="226">
        <v>360000000</v>
      </c>
      <c r="V40" s="59">
        <v>4</v>
      </c>
      <c r="W40" s="59">
        <f t="shared" si="2"/>
        <v>4.0000000000000001E-3</v>
      </c>
    </row>
    <row r="41" spans="2:23" x14ac:dyDescent="0.2">
      <c r="B41" s="118">
        <v>40</v>
      </c>
      <c r="C41" s="118">
        <v>35677.65</v>
      </c>
      <c r="D41" s="118">
        <v>0.03</v>
      </c>
      <c r="E41" s="118">
        <v>0.22</v>
      </c>
      <c r="F41" s="118">
        <v>38486.11</v>
      </c>
      <c r="G41" s="118">
        <v>13177738.85</v>
      </c>
      <c r="H41" s="118">
        <v>59929.95</v>
      </c>
      <c r="I41" s="118">
        <v>127732</v>
      </c>
      <c r="J41" s="118">
        <v>2546628.14</v>
      </c>
      <c r="K41" s="118">
        <v>5395519.2000000002</v>
      </c>
      <c r="L41" s="118">
        <v>0.53</v>
      </c>
      <c r="M41" s="118">
        <v>0.33</v>
      </c>
      <c r="N41" s="118">
        <v>61423020.762393281</v>
      </c>
      <c r="O41" s="227"/>
      <c r="S41" s="224">
        <f t="shared" si="1"/>
        <v>370000000</v>
      </c>
      <c r="U41" s="226">
        <v>370000000</v>
      </c>
      <c r="V41" s="59">
        <v>4</v>
      </c>
      <c r="W41" s="59">
        <f t="shared" si="2"/>
        <v>4.0000000000000001E-3</v>
      </c>
    </row>
    <row r="42" spans="2:23" x14ac:dyDescent="0.2">
      <c r="B42" s="118">
        <v>41</v>
      </c>
      <c r="C42" s="118">
        <v>22113.439999999999</v>
      </c>
      <c r="D42" s="118">
        <v>0.03</v>
      </c>
      <c r="E42" s="118">
        <v>0.14000000000000001</v>
      </c>
      <c r="F42" s="118">
        <v>71646.429999999993</v>
      </c>
      <c r="G42" s="118">
        <v>14233539.1</v>
      </c>
      <c r="H42" s="118">
        <v>54264.18</v>
      </c>
      <c r="I42" s="118">
        <v>110085.45</v>
      </c>
      <c r="J42" s="118">
        <v>2683030.62</v>
      </c>
      <c r="K42" s="118">
        <v>5395519.2000000002</v>
      </c>
      <c r="L42" s="118">
        <v>0.49</v>
      </c>
      <c r="M42" s="118">
        <v>0.26</v>
      </c>
      <c r="N42" s="118">
        <v>79586653.306023628</v>
      </c>
      <c r="O42" s="227"/>
      <c r="S42" s="224">
        <f t="shared" si="1"/>
        <v>380000000</v>
      </c>
      <c r="U42" s="226">
        <v>380000000</v>
      </c>
      <c r="V42" s="59">
        <v>4</v>
      </c>
      <c r="W42" s="59">
        <f t="shared" si="2"/>
        <v>4.0000000000000001E-3</v>
      </c>
    </row>
    <row r="43" spans="2:23" x14ac:dyDescent="0.2">
      <c r="B43" s="118">
        <v>42</v>
      </c>
      <c r="C43" s="118">
        <v>20376.38</v>
      </c>
      <c r="D43" s="118">
        <v>0.02</v>
      </c>
      <c r="E43" s="118">
        <v>0.17</v>
      </c>
      <c r="F43" s="118">
        <v>67878.600000000006</v>
      </c>
      <c r="G43" s="118">
        <v>23752257.289999999</v>
      </c>
      <c r="H43" s="118">
        <v>54041.79</v>
      </c>
      <c r="I43" s="118">
        <v>88876.479999999996</v>
      </c>
      <c r="J43" s="118">
        <v>2579671.3199999998</v>
      </c>
      <c r="K43" s="118">
        <v>5395519.2000000002</v>
      </c>
      <c r="L43" s="118">
        <v>0.38</v>
      </c>
      <c r="M43" s="118">
        <v>0.25</v>
      </c>
      <c r="N43" s="118">
        <v>96335084.324586749</v>
      </c>
      <c r="O43" s="227"/>
      <c r="S43" s="224">
        <f t="shared" si="1"/>
        <v>390000000</v>
      </c>
      <c r="U43" s="226">
        <v>390000000</v>
      </c>
      <c r="V43" s="59">
        <v>3</v>
      </c>
      <c r="W43" s="59">
        <f t="shared" si="2"/>
        <v>3.0000000000000001E-3</v>
      </c>
    </row>
    <row r="44" spans="2:23" x14ac:dyDescent="0.2">
      <c r="B44" s="118">
        <v>43</v>
      </c>
      <c r="C44" s="118">
        <v>18582.54</v>
      </c>
      <c r="D44" s="118">
        <v>0.04</v>
      </c>
      <c r="E44" s="118">
        <v>0.13</v>
      </c>
      <c r="F44" s="118">
        <v>65326.19</v>
      </c>
      <c r="G44" s="118">
        <v>15702186.609999999</v>
      </c>
      <c r="H44" s="118">
        <v>31417.5</v>
      </c>
      <c r="I44" s="118">
        <v>83963.58</v>
      </c>
      <c r="J44" s="118">
        <v>1461709.64</v>
      </c>
      <c r="K44" s="118">
        <v>5395519.2000000002</v>
      </c>
      <c r="L44" s="118">
        <v>0.35</v>
      </c>
      <c r="M44" s="118">
        <v>0.35</v>
      </c>
      <c r="N44" s="118">
        <v>35856047.142047368</v>
      </c>
      <c r="O44" s="227"/>
      <c r="S44" s="224">
        <f t="shared" si="1"/>
        <v>400000000</v>
      </c>
      <c r="U44" s="226">
        <v>400000000</v>
      </c>
      <c r="V44" s="59">
        <v>1</v>
      </c>
      <c r="W44" s="59">
        <f t="shared" si="2"/>
        <v>1E-3</v>
      </c>
    </row>
    <row r="45" spans="2:23" x14ac:dyDescent="0.2">
      <c r="B45" s="118">
        <v>44</v>
      </c>
      <c r="C45" s="118">
        <v>33856.47</v>
      </c>
      <c r="D45" s="118">
        <v>0.03</v>
      </c>
      <c r="E45" s="118">
        <v>0.21</v>
      </c>
      <c r="F45" s="118">
        <v>77417.320000000007</v>
      </c>
      <c r="G45" s="118">
        <v>15704884.720000001</v>
      </c>
      <c r="H45" s="118">
        <v>50388.54</v>
      </c>
      <c r="I45" s="118">
        <v>119573.9</v>
      </c>
      <c r="J45" s="118">
        <v>1423128.42</v>
      </c>
      <c r="K45" s="118">
        <v>5395519.2000000002</v>
      </c>
      <c r="L45" s="118">
        <v>0.5</v>
      </c>
      <c r="M45" s="118">
        <v>0.26</v>
      </c>
      <c r="N45" s="118">
        <v>218141518.0202722</v>
      </c>
      <c r="O45" s="227"/>
      <c r="S45" s="224">
        <f t="shared" si="1"/>
        <v>410000000</v>
      </c>
      <c r="U45" s="226">
        <v>410000000</v>
      </c>
      <c r="V45" s="59">
        <v>1</v>
      </c>
      <c r="W45" s="59">
        <f t="shared" si="2"/>
        <v>1E-3</v>
      </c>
    </row>
    <row r="46" spans="2:23" x14ac:dyDescent="0.2">
      <c r="B46" s="118">
        <v>45</v>
      </c>
      <c r="C46" s="118">
        <v>32499.33</v>
      </c>
      <c r="D46" s="118">
        <v>0.03</v>
      </c>
      <c r="E46" s="118">
        <v>0.19</v>
      </c>
      <c r="F46" s="118">
        <v>29885.17</v>
      </c>
      <c r="G46" s="118">
        <v>18173527.039999999</v>
      </c>
      <c r="H46" s="118">
        <v>40766.03</v>
      </c>
      <c r="I46" s="118">
        <v>87388.53</v>
      </c>
      <c r="J46" s="118">
        <v>2896620.29</v>
      </c>
      <c r="K46" s="118">
        <v>5395519.2000000002</v>
      </c>
      <c r="L46" s="118">
        <v>0.41</v>
      </c>
      <c r="M46" s="118">
        <v>0.3</v>
      </c>
      <c r="N46" s="118">
        <v>50585785.411529787</v>
      </c>
      <c r="O46" s="227"/>
      <c r="S46" s="224">
        <f t="shared" si="1"/>
        <v>420000000</v>
      </c>
      <c r="U46" s="226">
        <v>420000000</v>
      </c>
      <c r="V46" s="59">
        <v>2</v>
      </c>
      <c r="W46" s="59">
        <f t="shared" si="2"/>
        <v>2E-3</v>
      </c>
    </row>
    <row r="47" spans="2:23" x14ac:dyDescent="0.2">
      <c r="B47" s="118">
        <v>46</v>
      </c>
      <c r="C47" s="118">
        <v>31700.58</v>
      </c>
      <c r="D47" s="118">
        <v>0.03</v>
      </c>
      <c r="E47" s="118">
        <v>0.19</v>
      </c>
      <c r="F47" s="118">
        <v>89537.18</v>
      </c>
      <c r="G47" s="118">
        <v>16436803.470000001</v>
      </c>
      <c r="H47" s="118">
        <v>37539.4</v>
      </c>
      <c r="I47" s="118">
        <v>133999.54</v>
      </c>
      <c r="J47" s="118">
        <v>2266777.4300000002</v>
      </c>
      <c r="K47" s="118">
        <v>5395519.2000000002</v>
      </c>
      <c r="L47" s="118">
        <v>0.45</v>
      </c>
      <c r="M47" s="118">
        <v>0.26</v>
      </c>
      <c r="N47" s="118">
        <v>235356309.49274489</v>
      </c>
      <c r="O47" s="227"/>
      <c r="S47" s="224">
        <f t="shared" si="1"/>
        <v>430000000</v>
      </c>
      <c r="U47" s="226">
        <v>430000000</v>
      </c>
      <c r="V47" s="59">
        <v>2</v>
      </c>
      <c r="W47" s="59">
        <f t="shared" si="2"/>
        <v>2E-3</v>
      </c>
    </row>
    <row r="48" spans="2:23" x14ac:dyDescent="0.2">
      <c r="B48" s="118">
        <v>47</v>
      </c>
      <c r="C48" s="118">
        <v>41716.660000000003</v>
      </c>
      <c r="D48" s="118">
        <v>0.04</v>
      </c>
      <c r="E48" s="118">
        <v>0.16</v>
      </c>
      <c r="F48" s="118">
        <v>84015.11</v>
      </c>
      <c r="G48" s="118">
        <v>20191488.640000001</v>
      </c>
      <c r="H48" s="118">
        <v>40681.519999999997</v>
      </c>
      <c r="I48" s="118">
        <v>98808.99</v>
      </c>
      <c r="J48" s="118">
        <v>1811997</v>
      </c>
      <c r="K48" s="118">
        <v>5395519.2000000002</v>
      </c>
      <c r="L48" s="118">
        <v>0.45</v>
      </c>
      <c r="M48" s="118">
        <v>0.22</v>
      </c>
      <c r="N48" s="118">
        <v>356585952.22244561</v>
      </c>
      <c r="O48" s="227"/>
      <c r="S48" s="224">
        <f t="shared" si="1"/>
        <v>440000000</v>
      </c>
      <c r="U48" s="226">
        <v>440000000</v>
      </c>
      <c r="V48" s="59">
        <v>0</v>
      </c>
      <c r="W48" s="59">
        <f t="shared" si="2"/>
        <v>0</v>
      </c>
    </row>
    <row r="49" spans="2:23" x14ac:dyDescent="0.2">
      <c r="B49" s="118">
        <v>48</v>
      </c>
      <c r="C49" s="118">
        <v>25023.11</v>
      </c>
      <c r="D49" s="118">
        <v>0.04</v>
      </c>
      <c r="E49" s="118">
        <v>0.11</v>
      </c>
      <c r="F49" s="118">
        <v>66397.89</v>
      </c>
      <c r="G49" s="118">
        <v>14043262.65</v>
      </c>
      <c r="H49" s="118">
        <v>45419.12</v>
      </c>
      <c r="I49" s="118">
        <v>82065.929999999993</v>
      </c>
      <c r="J49" s="118">
        <v>2313931.79</v>
      </c>
      <c r="K49" s="118">
        <v>5395519.2000000002</v>
      </c>
      <c r="L49" s="118">
        <v>0.35</v>
      </c>
      <c r="M49" s="118">
        <v>0.22</v>
      </c>
      <c r="N49" s="118">
        <v>128983628.0377744</v>
      </c>
      <c r="O49" s="227"/>
      <c r="S49" s="224">
        <f t="shared" si="1"/>
        <v>450000000</v>
      </c>
      <c r="U49" s="226">
        <v>450000000</v>
      </c>
      <c r="V49" s="59">
        <v>2</v>
      </c>
      <c r="W49" s="59">
        <f t="shared" si="2"/>
        <v>2E-3</v>
      </c>
    </row>
    <row r="50" spans="2:23" x14ac:dyDescent="0.2">
      <c r="B50" s="118">
        <v>49</v>
      </c>
      <c r="C50" s="118">
        <v>12625.66</v>
      </c>
      <c r="D50" s="118">
        <v>0.04</v>
      </c>
      <c r="E50" s="118">
        <v>0.24</v>
      </c>
      <c r="F50" s="118">
        <v>75766.94</v>
      </c>
      <c r="G50" s="118">
        <v>22013030.640000001</v>
      </c>
      <c r="H50" s="118">
        <v>52547.67</v>
      </c>
      <c r="I50" s="118">
        <v>88332.19</v>
      </c>
      <c r="J50" s="118">
        <v>3568302.81</v>
      </c>
      <c r="K50" s="118">
        <v>5395519.2000000002</v>
      </c>
      <c r="L50" s="118">
        <v>0.52</v>
      </c>
      <c r="M50" s="118">
        <v>0.23</v>
      </c>
      <c r="N50" s="118">
        <v>100433736.21260244</v>
      </c>
      <c r="O50" s="227"/>
      <c r="S50" s="224">
        <f t="shared" si="1"/>
        <v>460000000</v>
      </c>
      <c r="U50" s="226">
        <v>460000000</v>
      </c>
      <c r="V50" s="59">
        <v>0</v>
      </c>
      <c r="W50" s="59">
        <f t="shared" si="2"/>
        <v>0</v>
      </c>
    </row>
    <row r="51" spans="2:23" x14ac:dyDescent="0.2">
      <c r="B51" s="118">
        <v>50</v>
      </c>
      <c r="C51" s="118">
        <v>20580.22</v>
      </c>
      <c r="D51" s="118">
        <v>0.03</v>
      </c>
      <c r="E51" s="118">
        <v>0.15</v>
      </c>
      <c r="F51" s="118">
        <v>56857.64</v>
      </c>
      <c r="G51" s="118">
        <v>14983016.640000001</v>
      </c>
      <c r="H51" s="118">
        <v>56461.1</v>
      </c>
      <c r="I51" s="118">
        <v>107693.51</v>
      </c>
      <c r="J51" s="118">
        <v>2147474.42</v>
      </c>
      <c r="K51" s="118">
        <v>5395519.2000000002</v>
      </c>
      <c r="L51" s="118">
        <v>0.38</v>
      </c>
      <c r="M51" s="118">
        <v>0.26</v>
      </c>
      <c r="N51" s="118">
        <v>75438248.031855896</v>
      </c>
      <c r="O51" s="227"/>
      <c r="S51" s="224">
        <f t="shared" si="1"/>
        <v>470000000</v>
      </c>
      <c r="U51" s="226">
        <v>470000000</v>
      </c>
      <c r="V51" s="59">
        <v>1</v>
      </c>
      <c r="W51" s="59">
        <f t="shared" si="2"/>
        <v>1E-3</v>
      </c>
    </row>
    <row r="52" spans="2:23" x14ac:dyDescent="0.2">
      <c r="B52" s="118">
        <v>51</v>
      </c>
      <c r="C52" s="118">
        <v>21250.12</v>
      </c>
      <c r="D52" s="118">
        <v>0.04</v>
      </c>
      <c r="E52" s="118">
        <v>0.2</v>
      </c>
      <c r="F52" s="118">
        <v>60265.72</v>
      </c>
      <c r="G52" s="118">
        <v>23438561.609999999</v>
      </c>
      <c r="H52" s="118">
        <v>36605.69</v>
      </c>
      <c r="I52" s="118">
        <v>98186.08</v>
      </c>
      <c r="J52" s="118">
        <v>1611040.63</v>
      </c>
      <c r="K52" s="118">
        <v>5395519.2000000002</v>
      </c>
      <c r="L52" s="118">
        <v>0.46</v>
      </c>
      <c r="M52" s="118">
        <v>0.3</v>
      </c>
      <c r="N52" s="118">
        <v>73154695.188384205</v>
      </c>
      <c r="O52" s="227"/>
      <c r="S52" s="224">
        <f t="shared" si="1"/>
        <v>480000000</v>
      </c>
      <c r="U52" s="226">
        <v>480000000</v>
      </c>
      <c r="V52" s="59">
        <v>1</v>
      </c>
      <c r="W52" s="59">
        <f t="shared" si="2"/>
        <v>1E-3</v>
      </c>
    </row>
    <row r="53" spans="2:23" x14ac:dyDescent="0.2">
      <c r="B53" s="118">
        <v>52</v>
      </c>
      <c r="C53" s="118">
        <v>24186.39</v>
      </c>
      <c r="D53" s="118">
        <v>0.04</v>
      </c>
      <c r="E53" s="118">
        <v>0.11</v>
      </c>
      <c r="F53" s="118">
        <v>86366.04</v>
      </c>
      <c r="G53" s="118">
        <v>13838643.1</v>
      </c>
      <c r="H53" s="118">
        <v>36201.39</v>
      </c>
      <c r="I53" s="118">
        <v>116392.7</v>
      </c>
      <c r="J53" s="118">
        <v>2525999.56</v>
      </c>
      <c r="K53" s="118">
        <v>5395519.2000000002</v>
      </c>
      <c r="L53" s="118">
        <v>0.42</v>
      </c>
      <c r="M53" s="118">
        <v>0.27</v>
      </c>
      <c r="N53" s="118">
        <v>99231965.783702195</v>
      </c>
      <c r="O53" s="227"/>
      <c r="S53" s="224">
        <f t="shared" si="1"/>
        <v>490000000</v>
      </c>
      <c r="U53" s="226">
        <v>490000000</v>
      </c>
      <c r="V53" s="59">
        <v>0</v>
      </c>
      <c r="W53" s="59">
        <f t="shared" si="2"/>
        <v>0</v>
      </c>
    </row>
    <row r="54" spans="2:23" x14ac:dyDescent="0.2">
      <c r="B54" s="118">
        <v>53</v>
      </c>
      <c r="C54" s="118">
        <v>34445.86</v>
      </c>
      <c r="D54" s="118">
        <v>0.04</v>
      </c>
      <c r="E54" s="118">
        <v>0.15</v>
      </c>
      <c r="F54" s="118">
        <v>53610.879999999997</v>
      </c>
      <c r="G54" s="118">
        <v>12920236.189999999</v>
      </c>
      <c r="H54" s="118">
        <v>53222.82</v>
      </c>
      <c r="I54" s="118">
        <v>83417.289999999994</v>
      </c>
      <c r="J54" s="118">
        <v>1942902.61</v>
      </c>
      <c r="K54" s="118">
        <v>5395519.2000000002</v>
      </c>
      <c r="L54" s="118">
        <v>0.55000000000000004</v>
      </c>
      <c r="M54" s="118">
        <v>0.24</v>
      </c>
      <c r="N54" s="118">
        <v>117458183.9694405</v>
      </c>
      <c r="O54" s="227"/>
      <c r="S54" s="224">
        <f t="shared" si="1"/>
        <v>500000000</v>
      </c>
      <c r="U54" s="226">
        <v>500000000</v>
      </c>
      <c r="V54" s="59">
        <v>0</v>
      </c>
      <c r="W54" s="59">
        <f t="shared" si="2"/>
        <v>0</v>
      </c>
    </row>
    <row r="55" spans="2:23" x14ac:dyDescent="0.2">
      <c r="B55" s="118">
        <v>54</v>
      </c>
      <c r="C55" s="118">
        <v>46195.17</v>
      </c>
      <c r="D55" s="118">
        <v>0.03</v>
      </c>
      <c r="E55" s="118">
        <v>0.12</v>
      </c>
      <c r="F55" s="118">
        <v>53947.21</v>
      </c>
      <c r="G55" s="118">
        <v>16546958.67</v>
      </c>
      <c r="H55" s="118">
        <v>42359.56</v>
      </c>
      <c r="I55" s="118">
        <v>58666.97</v>
      </c>
      <c r="J55" s="118">
        <v>2013215.8</v>
      </c>
      <c r="K55" s="118">
        <v>5395519.2000000002</v>
      </c>
      <c r="L55" s="118">
        <v>0.43</v>
      </c>
      <c r="M55" s="118">
        <v>0.26</v>
      </c>
      <c r="N55" s="118">
        <v>127151749.20964552</v>
      </c>
      <c r="O55" s="227"/>
      <c r="S55" s="224">
        <f t="shared" si="1"/>
        <v>510000000</v>
      </c>
      <c r="U55" s="226">
        <v>510000000</v>
      </c>
      <c r="V55" s="59">
        <v>0</v>
      </c>
      <c r="W55" s="59">
        <f t="shared" si="2"/>
        <v>0</v>
      </c>
    </row>
    <row r="56" spans="2:23" x14ac:dyDescent="0.2">
      <c r="B56" s="118">
        <v>55</v>
      </c>
      <c r="C56" s="118">
        <v>27566.69</v>
      </c>
      <c r="D56" s="118">
        <v>0.03</v>
      </c>
      <c r="E56" s="118">
        <v>0.21</v>
      </c>
      <c r="F56" s="118">
        <v>89269.83</v>
      </c>
      <c r="G56" s="118">
        <v>20360372.309999999</v>
      </c>
      <c r="H56" s="118">
        <v>39357.120000000003</v>
      </c>
      <c r="I56" s="118">
        <v>120814.55</v>
      </c>
      <c r="J56" s="118">
        <v>3248756.56</v>
      </c>
      <c r="K56" s="118">
        <v>5395519.2000000002</v>
      </c>
      <c r="L56" s="118">
        <v>0.35</v>
      </c>
      <c r="M56" s="118">
        <v>0.24</v>
      </c>
      <c r="N56" s="118">
        <v>306704488.38447815</v>
      </c>
      <c r="O56" s="227"/>
      <c r="S56" s="224">
        <f t="shared" si="1"/>
        <v>520000000</v>
      </c>
      <c r="U56" s="226">
        <v>520000000</v>
      </c>
      <c r="V56" s="59">
        <v>1</v>
      </c>
      <c r="W56" s="59">
        <f t="shared" si="2"/>
        <v>1E-3</v>
      </c>
    </row>
    <row r="57" spans="2:23" x14ac:dyDescent="0.2">
      <c r="B57" s="118">
        <v>56</v>
      </c>
      <c r="C57" s="118">
        <v>35594.17</v>
      </c>
      <c r="D57" s="118">
        <v>0.03</v>
      </c>
      <c r="E57" s="118">
        <v>0.2</v>
      </c>
      <c r="F57" s="118">
        <v>82636.67</v>
      </c>
      <c r="G57" s="118">
        <v>25693190.41</v>
      </c>
      <c r="H57" s="118">
        <v>55858.83</v>
      </c>
      <c r="I57" s="118">
        <v>70489.399999999994</v>
      </c>
      <c r="J57" s="118">
        <v>2186295.58</v>
      </c>
      <c r="K57" s="118">
        <v>5395519.2000000002</v>
      </c>
      <c r="L57" s="118">
        <v>0.39</v>
      </c>
      <c r="M57" s="118">
        <v>0.35</v>
      </c>
      <c r="N57" s="118">
        <v>145486032.29639414</v>
      </c>
      <c r="O57" s="227"/>
      <c r="S57" s="224">
        <f t="shared" si="1"/>
        <v>530000000</v>
      </c>
      <c r="U57" s="226">
        <v>530000000</v>
      </c>
      <c r="V57" s="59">
        <v>0</v>
      </c>
      <c r="W57" s="59">
        <f t="shared" si="2"/>
        <v>0</v>
      </c>
    </row>
    <row r="58" spans="2:23" x14ac:dyDescent="0.2">
      <c r="B58" s="118">
        <v>57</v>
      </c>
      <c r="C58" s="118">
        <v>21640</v>
      </c>
      <c r="D58" s="118">
        <v>0.04</v>
      </c>
      <c r="E58" s="118">
        <v>0.22</v>
      </c>
      <c r="F58" s="118">
        <v>95734.93</v>
      </c>
      <c r="G58" s="118">
        <v>20898973.640000001</v>
      </c>
      <c r="H58" s="118">
        <v>57127.41</v>
      </c>
      <c r="I58" s="118">
        <v>126237.01</v>
      </c>
      <c r="J58" s="118">
        <v>3014154.22</v>
      </c>
      <c r="K58" s="118">
        <v>5395519.2000000002</v>
      </c>
      <c r="L58" s="118">
        <v>0.54</v>
      </c>
      <c r="M58" s="118">
        <v>0.33</v>
      </c>
      <c r="N58" s="118">
        <v>100034318.84393497</v>
      </c>
      <c r="O58" s="227"/>
      <c r="S58" s="224">
        <f t="shared" si="1"/>
        <v>540000000</v>
      </c>
      <c r="U58" s="226">
        <v>540000000</v>
      </c>
      <c r="V58" s="59">
        <v>1</v>
      </c>
      <c r="W58" s="59">
        <f t="shared" si="2"/>
        <v>1E-3</v>
      </c>
    </row>
    <row r="59" spans="2:23" x14ac:dyDescent="0.2">
      <c r="B59" s="118">
        <v>58</v>
      </c>
      <c r="C59" s="118">
        <v>39268.519999999997</v>
      </c>
      <c r="D59" s="118">
        <v>0.04</v>
      </c>
      <c r="E59" s="118">
        <v>0.17</v>
      </c>
      <c r="F59" s="118">
        <v>53610.13</v>
      </c>
      <c r="G59" s="118">
        <v>20215001.43</v>
      </c>
      <c r="H59" s="118">
        <v>51411.78</v>
      </c>
      <c r="I59" s="118">
        <v>61979.98</v>
      </c>
      <c r="J59" s="118">
        <v>1885773.52</v>
      </c>
      <c r="K59" s="118">
        <v>5395519.2000000002</v>
      </c>
      <c r="L59" s="118">
        <v>0.51</v>
      </c>
      <c r="M59" s="118">
        <v>0.28999999999999998</v>
      </c>
      <c r="N59" s="118">
        <v>111172791.06990041</v>
      </c>
      <c r="O59" s="227"/>
      <c r="S59" s="224">
        <f t="shared" si="1"/>
        <v>550000000</v>
      </c>
      <c r="U59" s="226">
        <v>550000000</v>
      </c>
      <c r="V59" s="59">
        <v>0</v>
      </c>
      <c r="W59" s="59">
        <f t="shared" si="2"/>
        <v>0</v>
      </c>
    </row>
    <row r="60" spans="2:23" x14ac:dyDescent="0.2">
      <c r="B60" s="118">
        <v>59</v>
      </c>
      <c r="C60" s="118">
        <v>27953.15</v>
      </c>
      <c r="D60" s="118">
        <v>0.03</v>
      </c>
      <c r="E60" s="118">
        <v>0.18</v>
      </c>
      <c r="F60" s="118">
        <v>46598.19</v>
      </c>
      <c r="G60" s="118">
        <v>18446841.469999999</v>
      </c>
      <c r="H60" s="118">
        <v>48716.5</v>
      </c>
      <c r="I60" s="118">
        <v>106546.34</v>
      </c>
      <c r="J60" s="118">
        <v>2725030.62</v>
      </c>
      <c r="K60" s="118">
        <v>5395519.2000000002</v>
      </c>
      <c r="L60" s="118">
        <v>0.42</v>
      </c>
      <c r="M60" s="118">
        <v>0.32</v>
      </c>
      <c r="N60" s="118">
        <v>57628965.894862577</v>
      </c>
      <c r="O60" s="227"/>
      <c r="S60" s="224">
        <f t="shared" si="1"/>
        <v>560000000</v>
      </c>
      <c r="U60" s="226">
        <v>560000000</v>
      </c>
      <c r="V60" s="59">
        <v>1</v>
      </c>
      <c r="W60" s="59">
        <f t="shared" si="2"/>
        <v>1E-3</v>
      </c>
    </row>
    <row r="61" spans="2:23" x14ac:dyDescent="0.2">
      <c r="B61" s="118">
        <v>60</v>
      </c>
      <c r="C61" s="118">
        <v>23562.69</v>
      </c>
      <c r="D61" s="118">
        <v>0.03</v>
      </c>
      <c r="E61" s="118">
        <v>0.2</v>
      </c>
      <c r="F61" s="118">
        <v>83903.71</v>
      </c>
      <c r="G61" s="118">
        <v>18786697.93</v>
      </c>
      <c r="H61" s="118">
        <v>30303.61</v>
      </c>
      <c r="I61" s="118">
        <v>73029.48</v>
      </c>
      <c r="J61" s="118">
        <v>2669824.88</v>
      </c>
      <c r="K61" s="118">
        <v>5395519.2000000002</v>
      </c>
      <c r="L61" s="118">
        <v>0.43</v>
      </c>
      <c r="M61" s="118">
        <v>0.36</v>
      </c>
      <c r="N61" s="118">
        <v>81263658.589160666</v>
      </c>
      <c r="O61" s="227"/>
      <c r="S61" s="224">
        <f t="shared" si="1"/>
        <v>570000000</v>
      </c>
      <c r="U61" s="226">
        <v>570000000</v>
      </c>
      <c r="V61" s="59">
        <v>0</v>
      </c>
      <c r="W61" s="59">
        <f t="shared" si="2"/>
        <v>0</v>
      </c>
    </row>
    <row r="62" spans="2:23" x14ac:dyDescent="0.2">
      <c r="B62" s="118">
        <v>61</v>
      </c>
      <c r="C62" s="118">
        <v>23642.799999999999</v>
      </c>
      <c r="D62" s="118">
        <v>0.02</v>
      </c>
      <c r="E62" s="118">
        <v>0.15</v>
      </c>
      <c r="F62" s="118">
        <v>72092.3</v>
      </c>
      <c r="G62" s="118">
        <v>18498549.93</v>
      </c>
      <c r="H62" s="118">
        <v>63059.98</v>
      </c>
      <c r="I62" s="118">
        <v>90931.86</v>
      </c>
      <c r="J62" s="118">
        <v>1760479.4</v>
      </c>
      <c r="K62" s="118">
        <v>5395519.2000000002</v>
      </c>
      <c r="L62" s="118">
        <v>0.46</v>
      </c>
      <c r="M62" s="118">
        <v>0.28000000000000003</v>
      </c>
      <c r="N62" s="118">
        <v>74452686.053777397</v>
      </c>
      <c r="O62" s="227"/>
      <c r="S62" s="224">
        <f t="shared" si="1"/>
        <v>580000000</v>
      </c>
      <c r="U62" s="226">
        <v>580000000</v>
      </c>
      <c r="V62" s="59">
        <v>1</v>
      </c>
      <c r="W62" s="59">
        <f t="shared" si="2"/>
        <v>1E-3</v>
      </c>
    </row>
    <row r="63" spans="2:23" x14ac:dyDescent="0.2">
      <c r="B63" s="118">
        <v>62</v>
      </c>
      <c r="C63" s="118">
        <v>35827.300000000003</v>
      </c>
      <c r="D63" s="118">
        <v>0.03</v>
      </c>
      <c r="E63" s="118">
        <v>0.21</v>
      </c>
      <c r="F63" s="118">
        <v>79494.490000000005</v>
      </c>
      <c r="G63" s="118">
        <v>24976863.739999998</v>
      </c>
      <c r="H63" s="118">
        <v>42739.71</v>
      </c>
      <c r="I63" s="118">
        <v>133379.79999999999</v>
      </c>
      <c r="J63" s="118">
        <v>3139026.33</v>
      </c>
      <c r="K63" s="118">
        <v>5395519.2000000002</v>
      </c>
      <c r="L63" s="118">
        <v>0.53</v>
      </c>
      <c r="M63" s="118">
        <v>0.23</v>
      </c>
      <c r="N63" s="118">
        <v>267956712.1386635</v>
      </c>
      <c r="O63" s="227"/>
      <c r="S63" s="224">
        <f t="shared" si="1"/>
        <v>590000000</v>
      </c>
      <c r="U63" s="226">
        <v>590000000</v>
      </c>
      <c r="V63" s="59">
        <v>0</v>
      </c>
      <c r="W63" s="59">
        <f t="shared" si="2"/>
        <v>0</v>
      </c>
    </row>
    <row r="64" spans="2:23" x14ac:dyDescent="0.2">
      <c r="B64" s="118">
        <v>63</v>
      </c>
      <c r="C64" s="118">
        <v>32542.47</v>
      </c>
      <c r="D64" s="118">
        <v>0.04</v>
      </c>
      <c r="E64" s="118">
        <v>0.22</v>
      </c>
      <c r="F64" s="118">
        <v>55248.4</v>
      </c>
      <c r="G64" s="118">
        <v>12444535.630000001</v>
      </c>
      <c r="H64" s="118">
        <v>52942.61</v>
      </c>
      <c r="I64" s="118">
        <v>92180.32</v>
      </c>
      <c r="J64" s="118">
        <v>1750258.7</v>
      </c>
      <c r="K64" s="118">
        <v>5395519.2000000002</v>
      </c>
      <c r="L64" s="118">
        <v>0.36</v>
      </c>
      <c r="M64" s="118">
        <v>0.35</v>
      </c>
      <c r="N64" s="118">
        <v>117781042.54508491</v>
      </c>
      <c r="O64" s="227"/>
      <c r="S64" s="224">
        <f t="shared" si="1"/>
        <v>600000000</v>
      </c>
      <c r="U64" s="226">
        <v>600000000</v>
      </c>
      <c r="V64" s="59">
        <v>0</v>
      </c>
      <c r="W64" s="59">
        <f t="shared" si="2"/>
        <v>0</v>
      </c>
    </row>
    <row r="65" spans="2:23" ht="17" thickBot="1" x14ac:dyDescent="0.25">
      <c r="B65" s="118">
        <v>64</v>
      </c>
      <c r="C65" s="118">
        <v>25666.43</v>
      </c>
      <c r="D65" s="118">
        <v>0.03</v>
      </c>
      <c r="E65" s="118">
        <v>0.21</v>
      </c>
      <c r="F65" s="118">
        <v>84949.98</v>
      </c>
      <c r="G65" s="118">
        <v>22304463.170000002</v>
      </c>
      <c r="H65" s="118">
        <v>53322.92</v>
      </c>
      <c r="I65" s="118">
        <v>94582.04</v>
      </c>
      <c r="J65" s="118">
        <v>2107017.41</v>
      </c>
      <c r="K65" s="118">
        <v>5395519.2000000002</v>
      </c>
      <c r="L65" s="118">
        <v>0.49</v>
      </c>
      <c r="M65" s="118">
        <v>0.33</v>
      </c>
      <c r="N65" s="118">
        <v>102768652.68658237</v>
      </c>
      <c r="O65" s="227"/>
      <c r="S65" s="224">
        <f t="shared" si="1"/>
        <v>610000000</v>
      </c>
      <c r="U65" s="60" t="s">
        <v>86</v>
      </c>
      <c r="V65" s="60">
        <v>1</v>
      </c>
      <c r="W65" s="59">
        <f t="shared" si="2"/>
        <v>1E-3</v>
      </c>
    </row>
    <row r="66" spans="2:23" x14ac:dyDescent="0.2">
      <c r="B66" s="118">
        <v>65</v>
      </c>
      <c r="C66" s="118">
        <v>14757.34</v>
      </c>
      <c r="D66" s="118">
        <v>0.04</v>
      </c>
      <c r="E66" s="118">
        <v>0.19</v>
      </c>
      <c r="F66" s="118">
        <v>90666.37</v>
      </c>
      <c r="G66" s="118">
        <v>20680548.489999998</v>
      </c>
      <c r="H66" s="118">
        <v>36276.129999999997</v>
      </c>
      <c r="I66" s="118">
        <v>56065.07</v>
      </c>
      <c r="J66" s="118">
        <v>2596819.17</v>
      </c>
      <c r="K66" s="118">
        <v>5395519.2000000002</v>
      </c>
      <c r="L66" s="118">
        <v>0.46</v>
      </c>
      <c r="M66" s="118">
        <v>0.3</v>
      </c>
      <c r="N66" s="118">
        <v>74750713.533062696</v>
      </c>
      <c r="O66" s="227"/>
      <c r="S66" s="224">
        <f t="shared" si="1"/>
        <v>620000000</v>
      </c>
      <c r="U66" s="226"/>
      <c r="V66" s="59"/>
      <c r="W66" s="59"/>
    </row>
    <row r="67" spans="2:23" x14ac:dyDescent="0.2">
      <c r="B67" s="118">
        <v>66</v>
      </c>
      <c r="C67" s="118">
        <v>15428.8</v>
      </c>
      <c r="D67" s="118">
        <v>0.03</v>
      </c>
      <c r="E67" s="118">
        <v>0.17</v>
      </c>
      <c r="F67" s="118">
        <v>82618.789999999994</v>
      </c>
      <c r="G67" s="118">
        <v>17142321.989999998</v>
      </c>
      <c r="H67" s="118">
        <v>48910.63</v>
      </c>
      <c r="I67" s="118">
        <v>75019.17</v>
      </c>
      <c r="J67" s="118">
        <v>1391135.4</v>
      </c>
      <c r="K67" s="118">
        <v>5395519.2000000002</v>
      </c>
      <c r="L67" s="118">
        <v>0.46</v>
      </c>
      <c r="M67" s="118">
        <v>0.33</v>
      </c>
      <c r="N67" s="118">
        <v>44604324.425017506</v>
      </c>
      <c r="O67" s="227"/>
      <c r="S67" s="224">
        <f t="shared" si="1"/>
        <v>630000000</v>
      </c>
      <c r="U67" s="226"/>
      <c r="V67" s="59"/>
      <c r="W67" s="59"/>
    </row>
    <row r="68" spans="2:23" x14ac:dyDescent="0.2">
      <c r="B68" s="118">
        <v>67</v>
      </c>
      <c r="C68" s="118">
        <v>37384.75</v>
      </c>
      <c r="D68" s="118">
        <v>0.03</v>
      </c>
      <c r="E68" s="118">
        <v>0.22</v>
      </c>
      <c r="F68" s="118">
        <v>65365.54</v>
      </c>
      <c r="G68" s="118">
        <v>21907759.809999999</v>
      </c>
      <c r="H68" s="118">
        <v>47773.49</v>
      </c>
      <c r="I68" s="118">
        <v>118502.23</v>
      </c>
      <c r="J68" s="118">
        <v>3145607.7</v>
      </c>
      <c r="K68" s="118">
        <v>5395519.2000000002</v>
      </c>
      <c r="L68" s="118">
        <v>0.52</v>
      </c>
      <c r="M68" s="118">
        <v>0.3</v>
      </c>
      <c r="N68" s="118">
        <v>145221383.40907156</v>
      </c>
      <c r="O68" s="227"/>
      <c r="S68" s="224">
        <f t="shared" ref="S68:S101" si="3">S67+10000000</f>
        <v>640000000</v>
      </c>
      <c r="U68" s="226"/>
      <c r="V68" s="59"/>
      <c r="W68" s="59"/>
    </row>
    <row r="69" spans="2:23" x14ac:dyDescent="0.2">
      <c r="B69" s="118">
        <v>68</v>
      </c>
      <c r="C69" s="118">
        <v>32543.98</v>
      </c>
      <c r="D69" s="118">
        <v>0.04</v>
      </c>
      <c r="E69" s="118">
        <v>0.17</v>
      </c>
      <c r="F69" s="118">
        <v>75368.08</v>
      </c>
      <c r="G69" s="118">
        <v>24384282.09</v>
      </c>
      <c r="H69" s="118">
        <v>68752.62</v>
      </c>
      <c r="I69" s="118">
        <v>114517.72</v>
      </c>
      <c r="J69" s="118">
        <v>3070015.09</v>
      </c>
      <c r="K69" s="118">
        <v>5395519.2000000002</v>
      </c>
      <c r="L69" s="118">
        <v>0.57999999999999996</v>
      </c>
      <c r="M69" s="118">
        <v>0.33</v>
      </c>
      <c r="N69" s="118">
        <v>76017123.206928566</v>
      </c>
      <c r="O69" s="227"/>
      <c r="S69" s="224">
        <f t="shared" si="3"/>
        <v>650000000</v>
      </c>
      <c r="U69" s="226"/>
      <c r="V69" s="59"/>
      <c r="W69" s="59"/>
    </row>
    <row r="70" spans="2:23" x14ac:dyDescent="0.2">
      <c r="B70" s="118">
        <v>69</v>
      </c>
      <c r="C70" s="118">
        <v>13557.66</v>
      </c>
      <c r="D70" s="118">
        <v>0.03</v>
      </c>
      <c r="E70" s="118">
        <v>0.2</v>
      </c>
      <c r="F70" s="118">
        <v>76153.34</v>
      </c>
      <c r="G70" s="118">
        <v>19085652.620000001</v>
      </c>
      <c r="H70" s="118">
        <v>46375.12</v>
      </c>
      <c r="I70" s="118">
        <v>105381.43</v>
      </c>
      <c r="J70" s="118">
        <v>2106064.36</v>
      </c>
      <c r="K70" s="118">
        <v>5395519.2000000002</v>
      </c>
      <c r="L70" s="118">
        <v>0.52</v>
      </c>
      <c r="M70" s="118">
        <v>0.35</v>
      </c>
      <c r="N70" s="118">
        <v>26242868.891247805</v>
      </c>
      <c r="O70" s="227"/>
      <c r="S70" s="224">
        <f t="shared" si="3"/>
        <v>660000000</v>
      </c>
      <c r="U70" s="226"/>
      <c r="V70" s="59"/>
      <c r="W70" s="59"/>
    </row>
    <row r="71" spans="2:23" x14ac:dyDescent="0.2">
      <c r="B71" s="118">
        <v>70</v>
      </c>
      <c r="C71" s="118">
        <v>31425.47</v>
      </c>
      <c r="D71" s="118">
        <v>0.03</v>
      </c>
      <c r="E71" s="118">
        <v>0.22</v>
      </c>
      <c r="F71" s="118">
        <v>72218.240000000005</v>
      </c>
      <c r="G71" s="118">
        <v>27582363.370000001</v>
      </c>
      <c r="H71" s="118">
        <v>33311.39</v>
      </c>
      <c r="I71" s="118">
        <v>115339.65</v>
      </c>
      <c r="J71" s="118">
        <v>3031597.88</v>
      </c>
      <c r="K71" s="118">
        <v>5395519.2000000002</v>
      </c>
      <c r="L71" s="118">
        <v>0.4</v>
      </c>
      <c r="M71" s="118">
        <v>0.28000000000000003</v>
      </c>
      <c r="N71" s="118">
        <v>194469554.87558132</v>
      </c>
      <c r="O71" s="227"/>
      <c r="S71" s="224">
        <f t="shared" si="3"/>
        <v>670000000</v>
      </c>
      <c r="U71" s="226"/>
      <c r="V71" s="59"/>
      <c r="W71" s="59"/>
    </row>
    <row r="72" spans="2:23" x14ac:dyDescent="0.2">
      <c r="B72" s="118">
        <v>71</v>
      </c>
      <c r="C72" s="118">
        <v>22352.18</v>
      </c>
      <c r="D72" s="118">
        <v>0.05</v>
      </c>
      <c r="E72" s="118">
        <v>0.25</v>
      </c>
      <c r="F72" s="118">
        <v>40538.49</v>
      </c>
      <c r="G72" s="118">
        <v>12888598.48</v>
      </c>
      <c r="H72" s="118">
        <v>49971.01</v>
      </c>
      <c r="I72" s="118">
        <v>85973.87</v>
      </c>
      <c r="J72" s="118">
        <v>1996505.7</v>
      </c>
      <c r="K72" s="118">
        <v>5395519.2000000002</v>
      </c>
      <c r="L72" s="118">
        <v>0.39</v>
      </c>
      <c r="M72" s="118">
        <v>0.22</v>
      </c>
      <c r="N72" s="118">
        <v>168927890.12450331</v>
      </c>
      <c r="O72" s="227"/>
      <c r="S72" s="224">
        <f t="shared" si="3"/>
        <v>680000000</v>
      </c>
      <c r="U72" s="226"/>
      <c r="V72" s="59"/>
      <c r="W72" s="59"/>
    </row>
    <row r="73" spans="2:23" x14ac:dyDescent="0.2">
      <c r="B73" s="118">
        <v>72</v>
      </c>
      <c r="C73" s="118">
        <v>28776.68</v>
      </c>
      <c r="D73" s="118">
        <v>0.02</v>
      </c>
      <c r="E73" s="118">
        <v>0.13</v>
      </c>
      <c r="F73" s="118">
        <v>64425.91</v>
      </c>
      <c r="G73" s="118">
        <v>23435525.210000001</v>
      </c>
      <c r="H73" s="118">
        <v>59672.07</v>
      </c>
      <c r="I73" s="118">
        <v>114403.88</v>
      </c>
      <c r="J73" s="118">
        <v>2607280.83</v>
      </c>
      <c r="K73" s="118">
        <v>5395519.2000000002</v>
      </c>
      <c r="L73" s="118">
        <v>0.52</v>
      </c>
      <c r="M73" s="118">
        <v>0.23</v>
      </c>
      <c r="N73" s="118">
        <v>85351252.930508777</v>
      </c>
      <c r="O73" s="227"/>
      <c r="S73" s="224">
        <f t="shared" si="3"/>
        <v>690000000</v>
      </c>
      <c r="U73" s="226"/>
      <c r="V73" s="59"/>
      <c r="W73" s="59"/>
    </row>
    <row r="74" spans="2:23" x14ac:dyDescent="0.2">
      <c r="B74" s="118">
        <v>73</v>
      </c>
      <c r="C74" s="118">
        <v>32263.13</v>
      </c>
      <c r="D74" s="118">
        <v>0.05</v>
      </c>
      <c r="E74" s="118">
        <v>0.25</v>
      </c>
      <c r="F74" s="118">
        <v>81799.78</v>
      </c>
      <c r="G74" s="118">
        <v>19046092.02</v>
      </c>
      <c r="H74" s="118">
        <v>39209.51</v>
      </c>
      <c r="I74" s="118">
        <v>141481.49</v>
      </c>
      <c r="J74" s="118">
        <v>3609157.2</v>
      </c>
      <c r="K74" s="118">
        <v>5395519.2000000002</v>
      </c>
      <c r="L74" s="118">
        <v>0.51</v>
      </c>
      <c r="M74" s="118">
        <v>0.28999999999999998</v>
      </c>
      <c r="N74" s="118">
        <v>245109675.23020568</v>
      </c>
      <c r="O74" s="227"/>
      <c r="S74" s="224">
        <f t="shared" si="3"/>
        <v>700000000</v>
      </c>
      <c r="U74" s="226"/>
      <c r="V74" s="59"/>
      <c r="W74" s="59"/>
    </row>
    <row r="75" spans="2:23" ht="17" thickBot="1" x14ac:dyDescent="0.25">
      <c r="B75" s="118">
        <v>74</v>
      </c>
      <c r="C75" s="118">
        <v>19226.439999999999</v>
      </c>
      <c r="D75" s="118">
        <v>0.03</v>
      </c>
      <c r="E75" s="118">
        <v>0.21</v>
      </c>
      <c r="F75" s="118">
        <v>63777.02</v>
      </c>
      <c r="G75" s="118">
        <v>15207564</v>
      </c>
      <c r="H75" s="118">
        <v>52295.09</v>
      </c>
      <c r="I75" s="118">
        <v>108840.87</v>
      </c>
      <c r="J75" s="118">
        <v>2805653.33</v>
      </c>
      <c r="K75" s="118">
        <v>5395519.2000000002</v>
      </c>
      <c r="L75" s="118">
        <v>0.44</v>
      </c>
      <c r="M75" s="118">
        <v>0.36</v>
      </c>
      <c r="N75" s="118">
        <v>47525999.533908494</v>
      </c>
      <c r="O75" s="227"/>
      <c r="S75" s="224">
        <f t="shared" si="3"/>
        <v>710000000</v>
      </c>
      <c r="U75" s="60"/>
      <c r="V75" s="60"/>
      <c r="W75" s="59"/>
    </row>
    <row r="76" spans="2:23" x14ac:dyDescent="0.2">
      <c r="B76" s="118">
        <v>75</v>
      </c>
      <c r="C76" s="118">
        <v>28883.439999999999</v>
      </c>
      <c r="D76" s="118">
        <v>0.03</v>
      </c>
      <c r="E76" s="118">
        <v>0.2</v>
      </c>
      <c r="F76" s="118">
        <v>89472.29</v>
      </c>
      <c r="G76" s="118">
        <v>24909566.989999998</v>
      </c>
      <c r="H76" s="118">
        <v>52270.03</v>
      </c>
      <c r="I76" s="118">
        <v>67607.06</v>
      </c>
      <c r="J76" s="118">
        <v>2417668.9900000002</v>
      </c>
      <c r="K76" s="118">
        <v>5395519.2000000002</v>
      </c>
      <c r="L76" s="118">
        <v>0.56000000000000005</v>
      </c>
      <c r="M76" s="118">
        <v>0.26</v>
      </c>
      <c r="N76" s="118">
        <v>167434633.22532335</v>
      </c>
      <c r="O76" s="227"/>
      <c r="S76" s="224">
        <f t="shared" si="3"/>
        <v>720000000</v>
      </c>
      <c r="U76" s="226"/>
      <c r="V76" s="59"/>
      <c r="W76" s="59"/>
    </row>
    <row r="77" spans="2:23" x14ac:dyDescent="0.2">
      <c r="B77" s="118">
        <v>76</v>
      </c>
      <c r="C77" s="118">
        <v>16175.42</v>
      </c>
      <c r="D77" s="118">
        <v>0.03</v>
      </c>
      <c r="E77" s="118">
        <v>0.16</v>
      </c>
      <c r="F77" s="118">
        <v>35267.97</v>
      </c>
      <c r="G77" s="118">
        <v>16360609.699999999</v>
      </c>
      <c r="H77" s="118">
        <v>53736.3</v>
      </c>
      <c r="I77" s="118">
        <v>117150.71</v>
      </c>
      <c r="J77" s="118">
        <v>2370386.09</v>
      </c>
      <c r="K77" s="118">
        <v>5395519.2000000002</v>
      </c>
      <c r="L77" s="118">
        <v>0.47</v>
      </c>
      <c r="M77" s="118">
        <v>0.28000000000000003</v>
      </c>
      <c r="N77" s="118">
        <v>16879219.667283997</v>
      </c>
      <c r="O77" s="227"/>
      <c r="S77" s="224">
        <f t="shared" si="3"/>
        <v>730000000</v>
      </c>
      <c r="U77" s="226"/>
      <c r="V77" s="59"/>
      <c r="W77" s="59"/>
    </row>
    <row r="78" spans="2:23" x14ac:dyDescent="0.2">
      <c r="B78" s="118">
        <v>77</v>
      </c>
      <c r="C78" s="118">
        <v>23455.54</v>
      </c>
      <c r="D78" s="118">
        <v>0.04</v>
      </c>
      <c r="E78" s="118">
        <v>0.21</v>
      </c>
      <c r="F78" s="118">
        <v>70357.56</v>
      </c>
      <c r="G78" s="118">
        <v>14099556.98</v>
      </c>
      <c r="H78" s="118">
        <v>48912.77</v>
      </c>
      <c r="I78" s="118">
        <v>54815.32</v>
      </c>
      <c r="J78" s="118">
        <v>3069325.17</v>
      </c>
      <c r="K78" s="118">
        <v>5395519.2000000002</v>
      </c>
      <c r="L78" s="118">
        <v>0.45</v>
      </c>
      <c r="M78" s="118">
        <v>0.26</v>
      </c>
      <c r="N78" s="118">
        <v>160308348.25424612</v>
      </c>
      <c r="O78" s="227"/>
      <c r="S78" s="224">
        <f t="shared" si="3"/>
        <v>740000000</v>
      </c>
      <c r="U78" s="226"/>
      <c r="V78" s="59"/>
      <c r="W78" s="59"/>
    </row>
    <row r="79" spans="2:23" x14ac:dyDescent="0.2">
      <c r="B79" s="118">
        <v>78</v>
      </c>
      <c r="C79" s="118">
        <v>24701.63</v>
      </c>
      <c r="D79" s="118">
        <v>0.04</v>
      </c>
      <c r="E79" s="118">
        <v>0.14000000000000001</v>
      </c>
      <c r="F79" s="118">
        <v>78619.850000000006</v>
      </c>
      <c r="G79" s="118">
        <v>21069329.359999999</v>
      </c>
      <c r="H79" s="118">
        <v>61146.98</v>
      </c>
      <c r="I79" s="118">
        <v>132003.99</v>
      </c>
      <c r="J79" s="118">
        <v>3438870.14</v>
      </c>
      <c r="K79" s="118">
        <v>5395519.2000000002</v>
      </c>
      <c r="L79" s="118">
        <v>0.42</v>
      </c>
      <c r="M79" s="118">
        <v>0.31</v>
      </c>
      <c r="N79" s="118">
        <v>81230837.536726579</v>
      </c>
      <c r="O79" s="227"/>
      <c r="S79" s="224">
        <f t="shared" si="3"/>
        <v>750000000</v>
      </c>
      <c r="U79" s="226"/>
      <c r="V79" s="59"/>
      <c r="W79" s="59"/>
    </row>
    <row r="80" spans="2:23" x14ac:dyDescent="0.2">
      <c r="B80" s="118">
        <v>79</v>
      </c>
      <c r="C80" s="118">
        <v>30332.28</v>
      </c>
      <c r="D80" s="118">
        <v>0.03</v>
      </c>
      <c r="E80" s="118">
        <v>0.15</v>
      </c>
      <c r="F80" s="118">
        <v>88544.29</v>
      </c>
      <c r="G80" s="118">
        <v>13767142.51</v>
      </c>
      <c r="H80" s="118">
        <v>58343.32</v>
      </c>
      <c r="I80" s="118">
        <v>92406.69</v>
      </c>
      <c r="J80" s="118">
        <v>2605117.65</v>
      </c>
      <c r="K80" s="118">
        <v>5395519.2000000002</v>
      </c>
      <c r="L80" s="118">
        <v>0.46</v>
      </c>
      <c r="M80" s="118">
        <v>0.25</v>
      </c>
      <c r="N80" s="118">
        <v>182925099.98679614</v>
      </c>
      <c r="O80" s="227"/>
      <c r="S80" s="224">
        <f t="shared" si="3"/>
        <v>760000000</v>
      </c>
      <c r="U80" s="226"/>
      <c r="V80" s="59"/>
      <c r="W80" s="59"/>
    </row>
    <row r="81" spans="2:23" x14ac:dyDescent="0.2">
      <c r="B81" s="118">
        <v>80</v>
      </c>
      <c r="C81" s="118">
        <v>28705.38</v>
      </c>
      <c r="D81" s="118">
        <v>0.03</v>
      </c>
      <c r="E81" s="118">
        <v>0.17</v>
      </c>
      <c r="F81" s="118">
        <v>61933.33</v>
      </c>
      <c r="G81" s="118">
        <v>20931132.48</v>
      </c>
      <c r="H81" s="118">
        <v>57640.47</v>
      </c>
      <c r="I81" s="118">
        <v>61955.83</v>
      </c>
      <c r="J81" s="118">
        <v>1816949.02</v>
      </c>
      <c r="K81" s="118">
        <v>5395519.2000000002</v>
      </c>
      <c r="L81" s="118">
        <v>0.4</v>
      </c>
      <c r="M81" s="118">
        <v>0.27</v>
      </c>
      <c r="N81" s="118">
        <v>122096021.67093107</v>
      </c>
      <c r="O81" s="227"/>
      <c r="S81" s="224">
        <f t="shared" si="3"/>
        <v>770000000</v>
      </c>
      <c r="U81" s="226"/>
      <c r="V81" s="59"/>
      <c r="W81" s="59"/>
    </row>
    <row r="82" spans="2:23" x14ac:dyDescent="0.2">
      <c r="B82" s="118">
        <v>81</v>
      </c>
      <c r="C82" s="118">
        <v>38173.97</v>
      </c>
      <c r="D82" s="118">
        <v>0.02</v>
      </c>
      <c r="E82" s="118">
        <v>0.24</v>
      </c>
      <c r="F82" s="118">
        <v>41453.99</v>
      </c>
      <c r="G82" s="118">
        <v>23702683.329999998</v>
      </c>
      <c r="H82" s="118">
        <v>56246.47</v>
      </c>
      <c r="I82" s="118">
        <v>104697.68</v>
      </c>
      <c r="J82" s="118">
        <v>2762335.19</v>
      </c>
      <c r="K82" s="118">
        <v>5395519.2000000002</v>
      </c>
      <c r="L82" s="118">
        <v>0.43</v>
      </c>
      <c r="M82" s="118">
        <v>0.37</v>
      </c>
      <c r="N82" s="118">
        <v>59331608.196480617</v>
      </c>
      <c r="O82" s="227"/>
      <c r="S82" s="224">
        <f t="shared" si="3"/>
        <v>780000000</v>
      </c>
      <c r="U82" s="226"/>
      <c r="V82" s="59"/>
      <c r="W82" s="59"/>
    </row>
    <row r="83" spans="2:23" x14ac:dyDescent="0.2">
      <c r="B83" s="118">
        <v>82</v>
      </c>
      <c r="C83" s="118">
        <v>29023.03</v>
      </c>
      <c r="D83" s="118">
        <v>0.03</v>
      </c>
      <c r="E83" s="118">
        <v>0.16</v>
      </c>
      <c r="F83" s="118">
        <v>59093.03</v>
      </c>
      <c r="G83" s="118">
        <v>26827212.43</v>
      </c>
      <c r="H83" s="118">
        <v>47399.34</v>
      </c>
      <c r="I83" s="118">
        <v>107990.81</v>
      </c>
      <c r="J83" s="118">
        <v>3643066.9</v>
      </c>
      <c r="K83" s="118">
        <v>5395519.2000000002</v>
      </c>
      <c r="L83" s="118">
        <v>0.38</v>
      </c>
      <c r="M83" s="118">
        <v>0.23</v>
      </c>
      <c r="N83" s="118">
        <v>148719364.94752473</v>
      </c>
      <c r="O83" s="227"/>
      <c r="S83" s="224">
        <f t="shared" si="3"/>
        <v>790000000</v>
      </c>
      <c r="U83" s="226"/>
      <c r="V83" s="59"/>
      <c r="W83" s="59"/>
    </row>
    <row r="84" spans="2:23" x14ac:dyDescent="0.2">
      <c r="B84" s="118">
        <v>83</v>
      </c>
      <c r="C84" s="118">
        <v>25675.81</v>
      </c>
      <c r="D84" s="118">
        <v>0.04</v>
      </c>
      <c r="E84" s="118">
        <v>0.14000000000000001</v>
      </c>
      <c r="F84" s="118">
        <v>53171.95</v>
      </c>
      <c r="G84" s="118">
        <v>26484992.710000001</v>
      </c>
      <c r="H84" s="118">
        <v>66607.41</v>
      </c>
      <c r="I84" s="118">
        <v>79265.8</v>
      </c>
      <c r="J84" s="118">
        <v>2109378.48</v>
      </c>
      <c r="K84" s="118">
        <v>5395519.2000000002</v>
      </c>
      <c r="L84" s="118">
        <v>0.48</v>
      </c>
      <c r="M84" s="118">
        <v>0.33</v>
      </c>
      <c r="N84" s="118">
        <v>29628956.00016265</v>
      </c>
      <c r="O84" s="227"/>
      <c r="S84" s="224">
        <f t="shared" si="3"/>
        <v>800000000</v>
      </c>
      <c r="U84" s="226"/>
      <c r="V84" s="59"/>
      <c r="W84" s="59"/>
    </row>
    <row r="85" spans="2:23" x14ac:dyDescent="0.2">
      <c r="B85" s="118">
        <v>84</v>
      </c>
      <c r="C85" s="118">
        <v>25537.58</v>
      </c>
      <c r="D85" s="118">
        <v>0.04</v>
      </c>
      <c r="E85" s="118">
        <v>0.1</v>
      </c>
      <c r="F85" s="118">
        <v>78640.56</v>
      </c>
      <c r="G85" s="118">
        <v>14483728.109999999</v>
      </c>
      <c r="H85" s="118">
        <v>31147.27</v>
      </c>
      <c r="I85" s="118">
        <v>73505.7</v>
      </c>
      <c r="J85" s="118">
        <v>3422072.37</v>
      </c>
      <c r="K85" s="118">
        <v>5395519.2000000002</v>
      </c>
      <c r="L85" s="118">
        <v>0.35</v>
      </c>
      <c r="M85" s="118">
        <v>0.28000000000000003</v>
      </c>
      <c r="N85" s="118">
        <v>88585176.171482831</v>
      </c>
      <c r="O85" s="227"/>
      <c r="S85" s="224">
        <f t="shared" si="3"/>
        <v>810000000</v>
      </c>
      <c r="U85" s="226"/>
      <c r="V85" s="59"/>
      <c r="W85" s="59"/>
    </row>
    <row r="86" spans="2:23" x14ac:dyDescent="0.2">
      <c r="B86" s="118">
        <v>85</v>
      </c>
      <c r="C86" s="118">
        <v>19096.29</v>
      </c>
      <c r="D86" s="118">
        <v>0.03</v>
      </c>
      <c r="E86" s="118">
        <v>0.25</v>
      </c>
      <c r="F86" s="118">
        <v>69932.460000000006</v>
      </c>
      <c r="G86" s="118">
        <v>16257008.6</v>
      </c>
      <c r="H86" s="118">
        <v>45084.45</v>
      </c>
      <c r="I86" s="118">
        <v>114032.16</v>
      </c>
      <c r="J86" s="118">
        <v>1709134.97</v>
      </c>
      <c r="K86" s="118">
        <v>5395519.2000000002</v>
      </c>
      <c r="L86" s="118">
        <v>0.41</v>
      </c>
      <c r="M86" s="118">
        <v>0.27</v>
      </c>
      <c r="N86" s="118">
        <v>139326161.05498919</v>
      </c>
      <c r="O86" s="227"/>
      <c r="S86" s="224">
        <f t="shared" si="3"/>
        <v>820000000</v>
      </c>
      <c r="U86" s="226"/>
      <c r="V86" s="59"/>
      <c r="W86" s="59"/>
    </row>
    <row r="87" spans="2:23" x14ac:dyDescent="0.2">
      <c r="B87" s="118">
        <v>86</v>
      </c>
      <c r="C87" s="118">
        <v>13574.79</v>
      </c>
      <c r="D87" s="118">
        <v>0.03</v>
      </c>
      <c r="E87" s="118">
        <v>0.19</v>
      </c>
      <c r="F87" s="118">
        <v>32409.03</v>
      </c>
      <c r="G87" s="118">
        <v>25780451.780000001</v>
      </c>
      <c r="H87" s="118">
        <v>50358.43</v>
      </c>
      <c r="I87" s="118">
        <v>116633.71</v>
      </c>
      <c r="J87" s="118">
        <v>2685107.67</v>
      </c>
      <c r="K87" s="118">
        <v>5395519.2000000002</v>
      </c>
      <c r="L87" s="118">
        <v>0.4</v>
      </c>
      <c r="M87" s="118">
        <v>0.22</v>
      </c>
      <c r="N87" s="118">
        <v>27422577.958383657</v>
      </c>
      <c r="O87" s="227"/>
      <c r="S87" s="224">
        <f t="shared" si="3"/>
        <v>830000000</v>
      </c>
      <c r="U87" s="226"/>
      <c r="V87" s="59"/>
      <c r="W87" s="59"/>
    </row>
    <row r="88" spans="2:23" x14ac:dyDescent="0.2">
      <c r="B88" s="118">
        <v>87</v>
      </c>
      <c r="C88" s="118">
        <v>31663.17</v>
      </c>
      <c r="D88" s="118">
        <v>0.03</v>
      </c>
      <c r="E88" s="118">
        <v>0.24</v>
      </c>
      <c r="F88" s="118">
        <v>31115.02</v>
      </c>
      <c r="G88" s="118">
        <v>23567059.489999998</v>
      </c>
      <c r="H88" s="118">
        <v>53694.15</v>
      </c>
      <c r="I88" s="118">
        <v>103622.19</v>
      </c>
      <c r="J88" s="118">
        <v>2456866.56</v>
      </c>
      <c r="K88" s="118">
        <v>5395519.2000000002</v>
      </c>
      <c r="L88" s="118">
        <v>0.45</v>
      </c>
      <c r="M88" s="118">
        <v>0.28000000000000003</v>
      </c>
      <c r="N88" s="118">
        <v>71131392.288807109</v>
      </c>
      <c r="O88" s="227"/>
      <c r="S88" s="224">
        <f t="shared" si="3"/>
        <v>840000000</v>
      </c>
      <c r="U88" s="226"/>
      <c r="V88" s="59"/>
      <c r="W88" s="59"/>
    </row>
    <row r="89" spans="2:23" x14ac:dyDescent="0.2">
      <c r="B89" s="118">
        <v>88</v>
      </c>
      <c r="C89" s="118">
        <v>39916.559999999998</v>
      </c>
      <c r="D89" s="118">
        <v>0.03</v>
      </c>
      <c r="E89" s="118">
        <v>0.16</v>
      </c>
      <c r="F89" s="118">
        <v>70787.34</v>
      </c>
      <c r="G89" s="118">
        <v>18304270.879999999</v>
      </c>
      <c r="H89" s="118">
        <v>44861.74</v>
      </c>
      <c r="I89" s="118">
        <v>106967.09</v>
      </c>
      <c r="J89" s="118">
        <v>2091277.46</v>
      </c>
      <c r="K89" s="118">
        <v>5395519.2000000002</v>
      </c>
      <c r="L89" s="118">
        <v>0.41</v>
      </c>
      <c r="M89" s="118">
        <v>0.27</v>
      </c>
      <c r="N89" s="118">
        <v>193169800.21584785</v>
      </c>
      <c r="O89" s="227"/>
      <c r="S89" s="224">
        <f t="shared" si="3"/>
        <v>850000000</v>
      </c>
      <c r="U89" s="226"/>
      <c r="V89" s="59"/>
      <c r="W89" s="59"/>
    </row>
    <row r="90" spans="2:23" x14ac:dyDescent="0.2">
      <c r="B90" s="118">
        <v>89</v>
      </c>
      <c r="C90" s="118">
        <v>21995.93</v>
      </c>
      <c r="D90" s="118">
        <v>0.05</v>
      </c>
      <c r="E90" s="118">
        <v>0.26</v>
      </c>
      <c r="F90" s="118">
        <v>72904.789999999994</v>
      </c>
      <c r="G90" s="118">
        <v>19931795.559999999</v>
      </c>
      <c r="H90" s="118">
        <v>43173.02</v>
      </c>
      <c r="I90" s="118">
        <v>119539.44</v>
      </c>
      <c r="J90" s="118">
        <v>2701776.49</v>
      </c>
      <c r="K90" s="118">
        <v>5395519.2000000002</v>
      </c>
      <c r="L90" s="118">
        <v>0.44</v>
      </c>
      <c r="M90" s="118">
        <v>0.27</v>
      </c>
      <c r="N90" s="118">
        <v>197689081.28081748</v>
      </c>
      <c r="O90" s="227"/>
      <c r="S90" s="224">
        <f t="shared" si="3"/>
        <v>860000000</v>
      </c>
      <c r="U90" s="226"/>
      <c r="V90" s="59"/>
      <c r="W90" s="59"/>
    </row>
    <row r="91" spans="2:23" x14ac:dyDescent="0.2">
      <c r="B91" s="118">
        <v>90</v>
      </c>
      <c r="C91" s="118">
        <v>30458.48</v>
      </c>
      <c r="D91" s="118">
        <v>0.04</v>
      </c>
      <c r="E91" s="118">
        <v>0.21</v>
      </c>
      <c r="F91" s="118">
        <v>78729.17</v>
      </c>
      <c r="G91" s="118">
        <v>24219676.609999999</v>
      </c>
      <c r="H91" s="118">
        <v>32692.48</v>
      </c>
      <c r="I91" s="118">
        <v>77757.23</v>
      </c>
      <c r="J91" s="118">
        <v>2349711.13</v>
      </c>
      <c r="K91" s="118">
        <v>5395519.2000000002</v>
      </c>
      <c r="L91" s="118">
        <v>0.37</v>
      </c>
      <c r="M91" s="118">
        <v>0.33</v>
      </c>
      <c r="N91" s="118">
        <v>161111574.01926544</v>
      </c>
      <c r="O91" s="227"/>
      <c r="S91" s="224">
        <f t="shared" si="3"/>
        <v>870000000</v>
      </c>
      <c r="U91" s="226"/>
      <c r="V91" s="59"/>
      <c r="W91" s="59"/>
    </row>
    <row r="92" spans="2:23" x14ac:dyDescent="0.2">
      <c r="B92" s="118">
        <v>91</v>
      </c>
      <c r="C92" s="118">
        <v>25963.99</v>
      </c>
      <c r="D92" s="118">
        <v>0.04</v>
      </c>
      <c r="E92" s="118">
        <v>0.27</v>
      </c>
      <c r="F92" s="118">
        <v>60029.69</v>
      </c>
      <c r="G92" s="118">
        <v>23540039.370000001</v>
      </c>
      <c r="H92" s="118">
        <v>55189.02</v>
      </c>
      <c r="I92" s="118">
        <v>97887.08</v>
      </c>
      <c r="J92" s="118">
        <v>1868542.28</v>
      </c>
      <c r="K92" s="118">
        <v>5395519.2000000002</v>
      </c>
      <c r="L92" s="118">
        <v>0.48</v>
      </c>
      <c r="M92" s="118">
        <v>0.25</v>
      </c>
      <c r="N92" s="118">
        <v>192047721.84887308</v>
      </c>
      <c r="O92" s="227"/>
      <c r="S92" s="224">
        <f t="shared" si="3"/>
        <v>880000000</v>
      </c>
      <c r="U92" s="226"/>
      <c r="V92" s="59"/>
      <c r="W92" s="59"/>
    </row>
    <row r="93" spans="2:23" x14ac:dyDescent="0.2">
      <c r="B93" s="118">
        <v>92</v>
      </c>
      <c r="C93" s="118">
        <v>11713.54</v>
      </c>
      <c r="D93" s="118">
        <v>0.03</v>
      </c>
      <c r="E93" s="118">
        <v>0.13</v>
      </c>
      <c r="F93" s="118">
        <v>53998.38</v>
      </c>
      <c r="G93" s="118">
        <v>14094479.59</v>
      </c>
      <c r="H93" s="118">
        <v>66742.09</v>
      </c>
      <c r="I93" s="118">
        <v>76311.39</v>
      </c>
      <c r="J93" s="118">
        <v>3490582.7</v>
      </c>
      <c r="K93" s="118">
        <v>5395519.2000000002</v>
      </c>
      <c r="L93" s="118">
        <v>0.38</v>
      </c>
      <c r="M93" s="118">
        <v>0.32</v>
      </c>
      <c r="N93" s="118">
        <v>12026960.348726183</v>
      </c>
      <c r="O93" s="227"/>
      <c r="S93" s="224">
        <f t="shared" si="3"/>
        <v>890000000</v>
      </c>
      <c r="U93" s="226"/>
      <c r="V93" s="59"/>
      <c r="W93" s="59"/>
    </row>
    <row r="94" spans="2:23" x14ac:dyDescent="0.2">
      <c r="B94" s="118">
        <v>93</v>
      </c>
      <c r="C94" s="118">
        <v>22697.919999999998</v>
      </c>
      <c r="D94" s="118">
        <v>0.02</v>
      </c>
      <c r="E94" s="118">
        <v>0.14000000000000001</v>
      </c>
      <c r="F94" s="118">
        <v>33920.06</v>
      </c>
      <c r="G94" s="118">
        <v>16316247.5</v>
      </c>
      <c r="H94" s="118">
        <v>55910.16</v>
      </c>
      <c r="I94" s="118">
        <v>101188.76</v>
      </c>
      <c r="J94" s="118">
        <v>2906922.53</v>
      </c>
      <c r="K94" s="118">
        <v>5395519.2000000002</v>
      </c>
      <c r="L94" s="118">
        <v>0.48</v>
      </c>
      <c r="M94" s="118">
        <v>0.31</v>
      </c>
      <c r="N94" s="118">
        <v>12452278.248306047</v>
      </c>
      <c r="O94" s="227"/>
      <c r="S94" s="224">
        <f t="shared" si="3"/>
        <v>900000000</v>
      </c>
      <c r="U94" s="226"/>
      <c r="V94" s="59"/>
      <c r="W94" s="59"/>
    </row>
    <row r="95" spans="2:23" x14ac:dyDescent="0.2">
      <c r="B95" s="118">
        <v>94</v>
      </c>
      <c r="C95" s="118">
        <v>22808.58</v>
      </c>
      <c r="D95" s="118">
        <v>0.05</v>
      </c>
      <c r="E95" s="118">
        <v>0.15</v>
      </c>
      <c r="F95" s="118">
        <v>66551.929999999993</v>
      </c>
      <c r="G95" s="118">
        <v>25660588.870000001</v>
      </c>
      <c r="H95" s="118">
        <v>44013.74</v>
      </c>
      <c r="I95" s="118">
        <v>86035.32</v>
      </c>
      <c r="J95" s="118">
        <v>1838719.7</v>
      </c>
      <c r="K95" s="118">
        <v>5395519.2000000002</v>
      </c>
      <c r="L95" s="118">
        <v>0.55000000000000004</v>
      </c>
      <c r="M95" s="118">
        <v>0.34</v>
      </c>
      <c r="N95" s="118">
        <v>33607522.428282395</v>
      </c>
      <c r="O95" s="227"/>
      <c r="S95" s="224">
        <f t="shared" si="3"/>
        <v>910000000</v>
      </c>
      <c r="U95" s="226"/>
      <c r="V95" s="59"/>
      <c r="W95" s="59"/>
    </row>
    <row r="96" spans="2:23" x14ac:dyDescent="0.2">
      <c r="B96" s="118">
        <v>95</v>
      </c>
      <c r="C96" s="118">
        <v>22568.83</v>
      </c>
      <c r="D96" s="118">
        <v>0.03</v>
      </c>
      <c r="E96" s="118">
        <v>0.15</v>
      </c>
      <c r="F96" s="118">
        <v>71120.31</v>
      </c>
      <c r="G96" s="118">
        <v>12255949.68</v>
      </c>
      <c r="H96" s="118">
        <v>53117.04</v>
      </c>
      <c r="I96" s="118">
        <v>97306.1</v>
      </c>
      <c r="J96" s="118">
        <v>2250134.7599999998</v>
      </c>
      <c r="K96" s="118">
        <v>5395519.2000000002</v>
      </c>
      <c r="L96" s="118">
        <v>0.41</v>
      </c>
      <c r="M96" s="118">
        <v>0.27</v>
      </c>
      <c r="N96" s="118">
        <v>98867312.721800894</v>
      </c>
      <c r="O96" s="227"/>
      <c r="S96" s="224">
        <f t="shared" si="3"/>
        <v>920000000</v>
      </c>
      <c r="U96" s="226"/>
      <c r="V96" s="59"/>
      <c r="W96" s="59"/>
    </row>
    <row r="97" spans="2:23" x14ac:dyDescent="0.2">
      <c r="B97" s="118">
        <v>96</v>
      </c>
      <c r="C97" s="118">
        <v>20033.91</v>
      </c>
      <c r="D97" s="118">
        <v>0.02</v>
      </c>
      <c r="E97" s="118">
        <v>0.18</v>
      </c>
      <c r="F97" s="118">
        <v>69384.88</v>
      </c>
      <c r="G97" s="118">
        <v>22714628.010000002</v>
      </c>
      <c r="H97" s="118">
        <v>41164.050000000003</v>
      </c>
      <c r="I97" s="118">
        <v>128678.87</v>
      </c>
      <c r="J97" s="118">
        <v>3344850.53</v>
      </c>
      <c r="K97" s="118">
        <v>5395519.2000000002</v>
      </c>
      <c r="L97" s="118">
        <v>0.56000000000000005</v>
      </c>
      <c r="M97" s="118">
        <v>0.24</v>
      </c>
      <c r="N97" s="118">
        <v>73198993.026253775</v>
      </c>
      <c r="O97" s="227"/>
      <c r="S97" s="224">
        <f t="shared" si="3"/>
        <v>930000000</v>
      </c>
      <c r="U97" s="226"/>
      <c r="V97" s="59"/>
      <c r="W97" s="59"/>
    </row>
    <row r="98" spans="2:23" x14ac:dyDescent="0.2">
      <c r="B98" s="118">
        <v>97</v>
      </c>
      <c r="C98" s="118">
        <v>16769.150000000001</v>
      </c>
      <c r="D98" s="118">
        <v>0.03</v>
      </c>
      <c r="E98" s="118">
        <v>0.25</v>
      </c>
      <c r="F98" s="118">
        <v>80466.95</v>
      </c>
      <c r="G98" s="118">
        <v>17463188.82</v>
      </c>
      <c r="H98" s="118">
        <v>52168.42</v>
      </c>
      <c r="I98" s="118">
        <v>81289.14</v>
      </c>
      <c r="J98" s="118">
        <v>2603187.39</v>
      </c>
      <c r="K98" s="118">
        <v>5395519.2000000002</v>
      </c>
      <c r="L98" s="118">
        <v>0.57999999999999996</v>
      </c>
      <c r="M98" s="118">
        <v>0.31</v>
      </c>
      <c r="N98" s="118">
        <v>67363519.85087274</v>
      </c>
      <c r="O98" s="227"/>
      <c r="S98" s="224">
        <f t="shared" si="3"/>
        <v>940000000</v>
      </c>
      <c r="U98" s="226"/>
      <c r="V98" s="59"/>
      <c r="W98" s="59"/>
    </row>
    <row r="99" spans="2:23" x14ac:dyDescent="0.2">
      <c r="B99" s="118">
        <v>98</v>
      </c>
      <c r="C99" s="118">
        <v>37076.58</v>
      </c>
      <c r="D99" s="118">
        <v>0.03</v>
      </c>
      <c r="E99" s="118">
        <v>0.19</v>
      </c>
      <c r="F99" s="118">
        <v>92101.07</v>
      </c>
      <c r="G99" s="118">
        <v>20051456.190000001</v>
      </c>
      <c r="H99" s="118">
        <v>48772.33</v>
      </c>
      <c r="I99" s="118">
        <v>63913.32</v>
      </c>
      <c r="J99" s="118">
        <v>3165822.36</v>
      </c>
      <c r="K99" s="118">
        <v>5395519.2000000002</v>
      </c>
      <c r="L99" s="118">
        <v>0.53</v>
      </c>
      <c r="M99" s="118">
        <v>0.28999999999999998</v>
      </c>
      <c r="N99" s="118">
        <v>191582254.78412315</v>
      </c>
      <c r="O99" s="227"/>
      <c r="S99" s="224">
        <f t="shared" si="3"/>
        <v>950000000</v>
      </c>
      <c r="U99" s="226"/>
      <c r="V99" s="59"/>
      <c r="W99" s="59"/>
    </row>
    <row r="100" spans="2:23" x14ac:dyDescent="0.2">
      <c r="B100" s="118">
        <v>99</v>
      </c>
      <c r="C100" s="118">
        <v>23407.18</v>
      </c>
      <c r="D100" s="118">
        <v>0.03</v>
      </c>
      <c r="E100" s="118">
        <v>0.2</v>
      </c>
      <c r="F100" s="118">
        <v>69724.91</v>
      </c>
      <c r="G100" s="118">
        <v>26005875.129999999</v>
      </c>
      <c r="H100" s="118">
        <v>56772.62</v>
      </c>
      <c r="I100" s="118">
        <v>84650.59</v>
      </c>
      <c r="J100" s="118">
        <v>2203445.2000000002</v>
      </c>
      <c r="K100" s="118">
        <v>5395519.2000000002</v>
      </c>
      <c r="L100" s="118">
        <v>0.38</v>
      </c>
      <c r="M100" s="118">
        <v>0.27</v>
      </c>
      <c r="N100" s="118">
        <v>133659159.55759235</v>
      </c>
      <c r="O100" s="227"/>
      <c r="S100" s="224">
        <f t="shared" si="3"/>
        <v>960000000</v>
      </c>
      <c r="U100" s="226"/>
      <c r="V100" s="59"/>
      <c r="W100" s="59"/>
    </row>
    <row r="101" spans="2:23" x14ac:dyDescent="0.2">
      <c r="B101" s="118">
        <v>100</v>
      </c>
      <c r="C101" s="118">
        <v>32868.28</v>
      </c>
      <c r="D101" s="118">
        <v>0.03</v>
      </c>
      <c r="E101" s="118">
        <v>0.22</v>
      </c>
      <c r="F101" s="118">
        <v>92552.83</v>
      </c>
      <c r="G101" s="118">
        <v>12401966.949999999</v>
      </c>
      <c r="H101" s="118">
        <v>56523.72</v>
      </c>
      <c r="I101" s="118">
        <v>113319.71</v>
      </c>
      <c r="J101" s="118">
        <v>3581379.19</v>
      </c>
      <c r="K101" s="118">
        <v>5395519.2000000002</v>
      </c>
      <c r="L101" s="118">
        <v>0.34</v>
      </c>
      <c r="M101" s="118">
        <v>0.27</v>
      </c>
      <c r="N101" s="118">
        <v>338828839.9410556</v>
      </c>
      <c r="O101" s="227"/>
      <c r="S101" s="224">
        <f t="shared" si="3"/>
        <v>970000000</v>
      </c>
      <c r="U101" s="226"/>
      <c r="V101" s="59"/>
      <c r="W101" s="59"/>
    </row>
    <row r="102" spans="2:23" x14ac:dyDescent="0.2">
      <c r="B102" s="118">
        <v>101</v>
      </c>
      <c r="C102" s="118">
        <v>20303.75</v>
      </c>
      <c r="D102" s="118">
        <v>0.05</v>
      </c>
      <c r="E102" s="118">
        <v>0.19</v>
      </c>
      <c r="F102" s="118">
        <v>55397.37</v>
      </c>
      <c r="G102" s="118">
        <v>24863133.859999999</v>
      </c>
      <c r="H102" s="118">
        <v>50830.52</v>
      </c>
      <c r="I102" s="118">
        <v>79436.23</v>
      </c>
      <c r="J102" s="118">
        <v>3269500.16</v>
      </c>
      <c r="K102" s="118">
        <v>5395519.2000000002</v>
      </c>
      <c r="L102" s="118">
        <v>0.43</v>
      </c>
      <c r="M102" s="118">
        <v>0.24</v>
      </c>
      <c r="N102" s="118">
        <v>112952142.87594427</v>
      </c>
      <c r="O102" s="227"/>
      <c r="S102" s="224"/>
      <c r="U102" s="226"/>
      <c r="V102" s="59"/>
      <c r="W102" s="59"/>
    </row>
    <row r="103" spans="2:23" x14ac:dyDescent="0.2">
      <c r="B103" s="118">
        <v>102</v>
      </c>
      <c r="C103" s="118">
        <v>39667.96</v>
      </c>
      <c r="D103" s="118">
        <v>0.04</v>
      </c>
      <c r="E103" s="118">
        <v>0.22</v>
      </c>
      <c r="F103" s="118">
        <v>97644.82</v>
      </c>
      <c r="G103" s="118">
        <v>15062344.67</v>
      </c>
      <c r="H103" s="118">
        <v>51554.22</v>
      </c>
      <c r="I103" s="118">
        <v>109154.93</v>
      </c>
      <c r="J103" s="118">
        <v>2900343.26</v>
      </c>
      <c r="K103" s="118">
        <v>5395519.2000000002</v>
      </c>
      <c r="L103" s="118">
        <v>0.35</v>
      </c>
      <c r="M103" s="118">
        <v>0.33</v>
      </c>
      <c r="N103" s="118">
        <v>310086764.71536088</v>
      </c>
      <c r="O103" s="227"/>
      <c r="S103" s="224"/>
      <c r="U103" s="226"/>
      <c r="V103" s="59"/>
      <c r="W103" s="59"/>
    </row>
    <row r="104" spans="2:23" x14ac:dyDescent="0.2">
      <c r="B104" s="118">
        <v>103</v>
      </c>
      <c r="C104" s="118">
        <v>22368.19</v>
      </c>
      <c r="D104" s="118">
        <v>0.03</v>
      </c>
      <c r="E104" s="118">
        <v>0.2</v>
      </c>
      <c r="F104" s="118">
        <v>84054.83</v>
      </c>
      <c r="G104" s="118">
        <v>13501880.02</v>
      </c>
      <c r="H104" s="118">
        <v>47965.14</v>
      </c>
      <c r="I104" s="118">
        <v>68722.64</v>
      </c>
      <c r="J104" s="118">
        <v>2905157.92</v>
      </c>
      <c r="K104" s="118">
        <v>5395519.2000000002</v>
      </c>
      <c r="L104" s="118">
        <v>0.44</v>
      </c>
      <c r="M104" s="118">
        <v>0.27</v>
      </c>
      <c r="N104" s="118">
        <v>152459713.58369502</v>
      </c>
      <c r="O104" s="227"/>
      <c r="S104" s="224"/>
      <c r="U104" s="226"/>
      <c r="V104" s="59"/>
      <c r="W104" s="59"/>
    </row>
    <row r="105" spans="2:23" x14ac:dyDescent="0.2">
      <c r="B105" s="118">
        <v>104</v>
      </c>
      <c r="C105" s="118">
        <v>15969.5</v>
      </c>
      <c r="D105" s="118">
        <v>0.04</v>
      </c>
      <c r="E105" s="118">
        <v>0.28000000000000003</v>
      </c>
      <c r="F105" s="118">
        <v>82100.679999999993</v>
      </c>
      <c r="G105" s="118">
        <v>18703957.219999999</v>
      </c>
      <c r="H105" s="118">
        <v>40919.07</v>
      </c>
      <c r="I105" s="118">
        <v>84518.55</v>
      </c>
      <c r="J105" s="118">
        <v>1995295.21</v>
      </c>
      <c r="K105" s="118">
        <v>5395519.2000000002</v>
      </c>
      <c r="L105" s="118">
        <v>0.37</v>
      </c>
      <c r="M105" s="118">
        <v>0.27</v>
      </c>
      <c r="N105" s="118">
        <v>180233854.37232372</v>
      </c>
      <c r="O105" s="227"/>
      <c r="U105" s="226"/>
      <c r="V105" s="59"/>
      <c r="W105" s="59"/>
    </row>
    <row r="106" spans="2:23" ht="17" thickBot="1" x14ac:dyDescent="0.25">
      <c r="B106" s="118">
        <v>105</v>
      </c>
      <c r="C106" s="118">
        <v>37351.440000000002</v>
      </c>
      <c r="D106" s="118">
        <v>0.03</v>
      </c>
      <c r="E106" s="118">
        <v>0.2</v>
      </c>
      <c r="F106" s="118">
        <v>71598.83</v>
      </c>
      <c r="G106" s="118">
        <v>24288438.789999999</v>
      </c>
      <c r="H106" s="118">
        <v>54214.25</v>
      </c>
      <c r="I106" s="118">
        <v>112182.99</v>
      </c>
      <c r="J106" s="118">
        <v>2117866.58</v>
      </c>
      <c r="K106" s="118">
        <v>5395519.2000000002</v>
      </c>
      <c r="L106" s="118">
        <v>0.43</v>
      </c>
      <c r="M106" s="118">
        <v>0.27</v>
      </c>
      <c r="N106" s="118">
        <v>217764943.48015985</v>
      </c>
      <c r="O106" s="227"/>
      <c r="U106" s="60"/>
      <c r="V106" s="60"/>
      <c r="W106" s="59"/>
    </row>
    <row r="107" spans="2:23" x14ac:dyDescent="0.2">
      <c r="B107" s="118">
        <v>106</v>
      </c>
      <c r="C107" s="118">
        <v>21493.03</v>
      </c>
      <c r="D107" s="118">
        <v>0.03</v>
      </c>
      <c r="E107" s="118">
        <v>0.2</v>
      </c>
      <c r="F107" s="118">
        <v>73698.58</v>
      </c>
      <c r="G107" s="118">
        <v>16266823.34</v>
      </c>
      <c r="H107" s="118">
        <v>33833.68</v>
      </c>
      <c r="I107" s="118">
        <v>93329.69</v>
      </c>
      <c r="J107" s="118">
        <v>2085604.05</v>
      </c>
      <c r="K107" s="118">
        <v>5395519.2000000002</v>
      </c>
      <c r="L107" s="118">
        <v>0.42</v>
      </c>
      <c r="M107" s="118">
        <v>0.31</v>
      </c>
      <c r="N107" s="118">
        <v>95002726.969516262</v>
      </c>
      <c r="O107" s="227"/>
    </row>
    <row r="108" spans="2:23" x14ac:dyDescent="0.2">
      <c r="B108" s="118">
        <v>107</v>
      </c>
      <c r="C108" s="118">
        <v>43211.35</v>
      </c>
      <c r="D108" s="118">
        <v>0.04</v>
      </c>
      <c r="E108" s="118">
        <v>0.18</v>
      </c>
      <c r="F108" s="118">
        <v>76053.83</v>
      </c>
      <c r="G108" s="118">
        <v>18198378.489999998</v>
      </c>
      <c r="H108" s="118">
        <v>49932.52</v>
      </c>
      <c r="I108" s="118">
        <v>118086.77</v>
      </c>
      <c r="J108" s="118">
        <v>3082022.83</v>
      </c>
      <c r="K108" s="118">
        <v>5395519.2000000002</v>
      </c>
      <c r="L108" s="118">
        <v>0.41</v>
      </c>
      <c r="M108" s="118">
        <v>0.26</v>
      </c>
      <c r="N108" s="118">
        <v>303813519.25310832</v>
      </c>
      <c r="O108" s="227"/>
    </row>
    <row r="109" spans="2:23" x14ac:dyDescent="0.2">
      <c r="B109" s="118">
        <v>108</v>
      </c>
      <c r="C109" s="118">
        <v>33862.14</v>
      </c>
      <c r="D109" s="118">
        <v>0.04</v>
      </c>
      <c r="E109" s="118">
        <v>0.2</v>
      </c>
      <c r="F109" s="118">
        <v>40203.4</v>
      </c>
      <c r="G109" s="118">
        <v>15624758.779999999</v>
      </c>
      <c r="H109" s="118">
        <v>34354.410000000003</v>
      </c>
      <c r="I109" s="118">
        <v>103766.97</v>
      </c>
      <c r="J109" s="118">
        <v>2277758.4300000002</v>
      </c>
      <c r="K109" s="118">
        <v>5395519.2000000002</v>
      </c>
      <c r="L109" s="118">
        <v>0.47</v>
      </c>
      <c r="M109" s="118">
        <v>0.28000000000000003</v>
      </c>
      <c r="N109" s="118">
        <v>99215044.907045975</v>
      </c>
      <c r="O109" s="227"/>
    </row>
    <row r="110" spans="2:23" x14ac:dyDescent="0.2">
      <c r="B110" s="118">
        <v>109</v>
      </c>
      <c r="C110" s="118">
        <v>26144.62</v>
      </c>
      <c r="D110" s="118">
        <v>0.04</v>
      </c>
      <c r="E110" s="118">
        <v>0.14000000000000001</v>
      </c>
      <c r="F110" s="118">
        <v>75370.03</v>
      </c>
      <c r="G110" s="118">
        <v>15649251.93</v>
      </c>
      <c r="H110" s="118">
        <v>50420.75</v>
      </c>
      <c r="I110" s="118">
        <v>133172.1</v>
      </c>
      <c r="J110" s="118">
        <v>1897599.99</v>
      </c>
      <c r="K110" s="118">
        <v>5395519.2000000002</v>
      </c>
      <c r="L110" s="118">
        <v>0.47</v>
      </c>
      <c r="M110" s="118">
        <v>0.23</v>
      </c>
      <c r="N110" s="118">
        <v>148949326.31708398</v>
      </c>
      <c r="O110" s="227"/>
    </row>
    <row r="111" spans="2:23" x14ac:dyDescent="0.2">
      <c r="B111" s="118">
        <v>110</v>
      </c>
      <c r="C111" s="118">
        <v>36966.379999999997</v>
      </c>
      <c r="D111" s="118">
        <v>0.04</v>
      </c>
      <c r="E111" s="118">
        <v>0.19</v>
      </c>
      <c r="F111" s="118">
        <v>53735.24</v>
      </c>
      <c r="G111" s="118">
        <v>14111486.65</v>
      </c>
      <c r="H111" s="118">
        <v>49712.39</v>
      </c>
      <c r="I111" s="118">
        <v>97606.81</v>
      </c>
      <c r="J111" s="118">
        <v>2747459.78</v>
      </c>
      <c r="K111" s="118">
        <v>5395519.2000000002</v>
      </c>
      <c r="L111" s="118">
        <v>0.37</v>
      </c>
      <c r="M111" s="118">
        <v>0.27</v>
      </c>
      <c r="N111" s="118">
        <v>189983251.65831923</v>
      </c>
      <c r="O111" s="227"/>
    </row>
    <row r="112" spans="2:23" x14ac:dyDescent="0.2">
      <c r="B112" s="118">
        <v>111</v>
      </c>
      <c r="C112" s="118">
        <v>29839.71</v>
      </c>
      <c r="D112" s="118">
        <v>0.03</v>
      </c>
      <c r="E112" s="118">
        <v>0.12</v>
      </c>
      <c r="F112" s="118">
        <v>86563.17</v>
      </c>
      <c r="G112" s="118">
        <v>19310186.850000001</v>
      </c>
      <c r="H112" s="118">
        <v>49730.54</v>
      </c>
      <c r="I112" s="118">
        <v>102679.9</v>
      </c>
      <c r="J112" s="118">
        <v>2929455.21</v>
      </c>
      <c r="K112" s="118">
        <v>5395519.2000000002</v>
      </c>
      <c r="L112" s="118">
        <v>0.42</v>
      </c>
      <c r="M112" s="118">
        <v>0.38</v>
      </c>
      <c r="N112" s="118">
        <v>50561367.551428653</v>
      </c>
      <c r="O112" s="227"/>
    </row>
    <row r="113" spans="2:15" x14ac:dyDescent="0.2">
      <c r="B113" s="118">
        <v>112</v>
      </c>
      <c r="C113" s="118">
        <v>30859.56</v>
      </c>
      <c r="D113" s="118">
        <v>0.05</v>
      </c>
      <c r="E113" s="118">
        <v>0.21</v>
      </c>
      <c r="F113" s="118">
        <v>47703.71</v>
      </c>
      <c r="G113" s="118">
        <v>18061984.050000001</v>
      </c>
      <c r="H113" s="118">
        <v>58907.08</v>
      </c>
      <c r="I113" s="118">
        <v>76272.73</v>
      </c>
      <c r="J113" s="118">
        <v>3541816.48</v>
      </c>
      <c r="K113" s="118">
        <v>5395519.2000000002</v>
      </c>
      <c r="L113" s="118">
        <v>0.37</v>
      </c>
      <c r="M113" s="118">
        <v>0.25</v>
      </c>
      <c r="N113" s="118">
        <v>189226157.11636975</v>
      </c>
      <c r="O113" s="227"/>
    </row>
    <row r="114" spans="2:15" x14ac:dyDescent="0.2">
      <c r="B114" s="118">
        <v>113</v>
      </c>
      <c r="C114" s="118">
        <v>39333.54</v>
      </c>
      <c r="D114" s="118">
        <v>0.03</v>
      </c>
      <c r="E114" s="118">
        <v>0.16</v>
      </c>
      <c r="F114" s="118">
        <v>55590.98</v>
      </c>
      <c r="G114" s="118">
        <v>23128730.789999999</v>
      </c>
      <c r="H114" s="118">
        <v>57593.19</v>
      </c>
      <c r="I114" s="118">
        <v>67226.820000000007</v>
      </c>
      <c r="J114" s="118">
        <v>1441947.58</v>
      </c>
      <c r="K114" s="118">
        <v>5395519.2000000002</v>
      </c>
      <c r="L114" s="118">
        <v>0.38</v>
      </c>
      <c r="M114" s="118">
        <v>0.22</v>
      </c>
      <c r="N114" s="118">
        <v>219766593.28573501</v>
      </c>
      <c r="O114" s="227"/>
    </row>
    <row r="115" spans="2:15" x14ac:dyDescent="0.2">
      <c r="B115" s="118">
        <v>114</v>
      </c>
      <c r="C115" s="118">
        <v>39569.64</v>
      </c>
      <c r="D115" s="118">
        <v>0.03</v>
      </c>
      <c r="E115" s="118">
        <v>0.28000000000000003</v>
      </c>
      <c r="F115" s="118">
        <v>65101.48</v>
      </c>
      <c r="G115" s="118">
        <v>25790469.969999999</v>
      </c>
      <c r="H115" s="118">
        <v>50089.62</v>
      </c>
      <c r="I115" s="118">
        <v>85770.75</v>
      </c>
      <c r="J115" s="118">
        <v>3281141.32</v>
      </c>
      <c r="K115" s="118">
        <v>5395519.2000000002</v>
      </c>
      <c r="L115" s="118">
        <v>0.46</v>
      </c>
      <c r="M115" s="118">
        <v>0.26</v>
      </c>
      <c r="N115" s="118">
        <v>305341087.36892754</v>
      </c>
      <c r="O115" s="227"/>
    </row>
    <row r="116" spans="2:15" x14ac:dyDescent="0.2">
      <c r="B116" s="118">
        <v>115</v>
      </c>
      <c r="C116" s="118">
        <v>46043.57</v>
      </c>
      <c r="D116" s="118">
        <v>0.03</v>
      </c>
      <c r="E116" s="118">
        <v>0.15</v>
      </c>
      <c r="F116" s="118">
        <v>45969.23</v>
      </c>
      <c r="G116" s="118">
        <v>16203964.630000001</v>
      </c>
      <c r="H116" s="118">
        <v>44624.77</v>
      </c>
      <c r="I116" s="118">
        <v>91392.27</v>
      </c>
      <c r="J116" s="118">
        <v>2947842.91</v>
      </c>
      <c r="K116" s="118">
        <v>5395519.2000000002</v>
      </c>
      <c r="L116" s="118">
        <v>0.54</v>
      </c>
      <c r="M116" s="118">
        <v>0.32</v>
      </c>
      <c r="N116" s="118">
        <v>65672614.653405048</v>
      </c>
      <c r="O116" s="227"/>
    </row>
    <row r="117" spans="2:15" x14ac:dyDescent="0.2">
      <c r="B117" s="118">
        <v>116</v>
      </c>
      <c r="C117" s="118">
        <v>34429.71</v>
      </c>
      <c r="D117" s="118">
        <v>0.05</v>
      </c>
      <c r="E117" s="118">
        <v>0.17</v>
      </c>
      <c r="F117" s="118">
        <v>42981.279999999999</v>
      </c>
      <c r="G117" s="118">
        <v>21923065.09</v>
      </c>
      <c r="H117" s="118">
        <v>35297.24</v>
      </c>
      <c r="I117" s="118">
        <v>105706.04</v>
      </c>
      <c r="J117" s="118">
        <v>2582410.86</v>
      </c>
      <c r="K117" s="118">
        <v>5395519.2000000002</v>
      </c>
      <c r="L117" s="118">
        <v>0.51</v>
      </c>
      <c r="M117" s="118">
        <v>0.25</v>
      </c>
      <c r="N117" s="118">
        <v>108446359.18291995</v>
      </c>
      <c r="O117" s="227"/>
    </row>
    <row r="118" spans="2:15" x14ac:dyDescent="0.2">
      <c r="B118" s="118">
        <v>117</v>
      </c>
      <c r="C118" s="118">
        <v>39513.22</v>
      </c>
      <c r="D118" s="118">
        <v>0.03</v>
      </c>
      <c r="E118" s="118">
        <v>0.2</v>
      </c>
      <c r="F118" s="118">
        <v>72891.37</v>
      </c>
      <c r="G118" s="118">
        <v>21119744.449999999</v>
      </c>
      <c r="H118" s="118">
        <v>31259.599999999999</v>
      </c>
      <c r="I118" s="118">
        <v>135417.29999999999</v>
      </c>
      <c r="J118" s="118">
        <v>2672727.85</v>
      </c>
      <c r="K118" s="118">
        <v>5395519.2000000002</v>
      </c>
      <c r="L118" s="118">
        <v>0.48</v>
      </c>
      <c r="M118" s="118">
        <v>0.24</v>
      </c>
      <c r="N118" s="118">
        <v>270454473.10521126</v>
      </c>
      <c r="O118" s="227"/>
    </row>
    <row r="119" spans="2:15" x14ac:dyDescent="0.2">
      <c r="B119" s="118">
        <v>118</v>
      </c>
      <c r="C119" s="118">
        <v>20167.88</v>
      </c>
      <c r="D119" s="118">
        <v>0.03</v>
      </c>
      <c r="E119" s="118">
        <v>0.25</v>
      </c>
      <c r="F119" s="118">
        <v>55285.59</v>
      </c>
      <c r="G119" s="118">
        <v>20121137.219999999</v>
      </c>
      <c r="H119" s="118">
        <v>59750.21</v>
      </c>
      <c r="I119" s="118">
        <v>81114.759999999995</v>
      </c>
      <c r="J119" s="118">
        <v>3654822.02</v>
      </c>
      <c r="K119" s="118">
        <v>5395519.2000000002</v>
      </c>
      <c r="L119" s="118">
        <v>0.53</v>
      </c>
      <c r="M119" s="118">
        <v>0.33</v>
      </c>
      <c r="N119" s="118">
        <v>48004880.826551862</v>
      </c>
      <c r="O119" s="227"/>
    </row>
    <row r="120" spans="2:15" x14ac:dyDescent="0.2">
      <c r="B120" s="118">
        <v>119</v>
      </c>
      <c r="C120" s="118">
        <v>20510.900000000001</v>
      </c>
      <c r="D120" s="118">
        <v>0.04</v>
      </c>
      <c r="E120" s="118">
        <v>0.25</v>
      </c>
      <c r="F120" s="118">
        <v>76766.48</v>
      </c>
      <c r="G120" s="118">
        <v>17776978.300000001</v>
      </c>
      <c r="H120" s="118">
        <v>42318.5</v>
      </c>
      <c r="I120" s="118">
        <v>109168.22</v>
      </c>
      <c r="J120" s="118">
        <v>2562892.02</v>
      </c>
      <c r="K120" s="118">
        <v>5395519.2000000002</v>
      </c>
      <c r="L120" s="118">
        <v>0.45</v>
      </c>
      <c r="M120" s="118">
        <v>0.28000000000000003</v>
      </c>
      <c r="N120" s="118">
        <v>155786296.2342006</v>
      </c>
      <c r="O120" s="227"/>
    </row>
    <row r="121" spans="2:15" x14ac:dyDescent="0.2">
      <c r="B121" s="118">
        <v>120</v>
      </c>
      <c r="C121" s="118">
        <v>13483.18</v>
      </c>
      <c r="D121" s="118">
        <v>0.04</v>
      </c>
      <c r="E121" s="118">
        <v>0.14000000000000001</v>
      </c>
      <c r="F121" s="118">
        <v>57492.36</v>
      </c>
      <c r="G121" s="118">
        <v>19167368.120000001</v>
      </c>
      <c r="H121" s="118">
        <v>58774.94</v>
      </c>
      <c r="I121" s="118">
        <v>82648.42</v>
      </c>
      <c r="J121" s="118">
        <v>1374417.54</v>
      </c>
      <c r="K121" s="118">
        <v>5395519.2000000002</v>
      </c>
      <c r="L121" s="118">
        <v>0.48</v>
      </c>
      <c r="M121" s="118">
        <v>0.24</v>
      </c>
      <c r="N121" s="118">
        <v>38517776.646094799</v>
      </c>
      <c r="O121" s="227"/>
    </row>
    <row r="122" spans="2:15" x14ac:dyDescent="0.2">
      <c r="B122" s="118">
        <v>121</v>
      </c>
      <c r="C122" s="118">
        <v>45901.7</v>
      </c>
      <c r="D122" s="118">
        <v>0.02</v>
      </c>
      <c r="E122" s="118">
        <v>0.2</v>
      </c>
      <c r="F122" s="118">
        <v>64965.9</v>
      </c>
      <c r="G122" s="118">
        <v>23341947.100000001</v>
      </c>
      <c r="H122" s="118">
        <v>59468</v>
      </c>
      <c r="I122" s="118">
        <v>90682.48</v>
      </c>
      <c r="J122" s="118">
        <v>3524204.72</v>
      </c>
      <c r="K122" s="118">
        <v>5395519.2000000002</v>
      </c>
      <c r="L122" s="118">
        <v>0.38</v>
      </c>
      <c r="M122" s="118">
        <v>0.34</v>
      </c>
      <c r="N122" s="118">
        <v>148965175.39743522</v>
      </c>
      <c r="O122" s="227"/>
    </row>
    <row r="123" spans="2:15" x14ac:dyDescent="0.2">
      <c r="B123" s="118">
        <v>122</v>
      </c>
      <c r="C123" s="118">
        <v>24631.14</v>
      </c>
      <c r="D123" s="118">
        <v>0.03</v>
      </c>
      <c r="E123" s="118">
        <v>0.21</v>
      </c>
      <c r="F123" s="118">
        <v>34271.589999999997</v>
      </c>
      <c r="G123" s="118">
        <v>14411003.359999999</v>
      </c>
      <c r="H123" s="118">
        <v>48238.55</v>
      </c>
      <c r="I123" s="118">
        <v>94820.56</v>
      </c>
      <c r="J123" s="118">
        <v>1755150.9</v>
      </c>
      <c r="K123" s="118">
        <v>5395519.2000000002</v>
      </c>
      <c r="L123" s="118">
        <v>0.37</v>
      </c>
      <c r="M123" s="118">
        <v>0.23</v>
      </c>
      <c r="N123" s="118">
        <v>100554697.66718458</v>
      </c>
      <c r="O123" s="227"/>
    </row>
    <row r="124" spans="2:15" x14ac:dyDescent="0.2">
      <c r="B124" s="118">
        <v>123</v>
      </c>
      <c r="C124" s="118">
        <v>42489.59</v>
      </c>
      <c r="D124" s="118">
        <v>0.05</v>
      </c>
      <c r="E124" s="118">
        <v>0.13</v>
      </c>
      <c r="F124" s="118">
        <v>80690.259999999995</v>
      </c>
      <c r="G124" s="118">
        <v>20120646.02</v>
      </c>
      <c r="H124" s="118">
        <v>39641.379999999997</v>
      </c>
      <c r="I124" s="118">
        <v>72767.72</v>
      </c>
      <c r="J124" s="118">
        <v>2659104.6800000002</v>
      </c>
      <c r="K124" s="118">
        <v>5395519.2000000002</v>
      </c>
      <c r="L124" s="118">
        <v>0.43</v>
      </c>
      <c r="M124" s="118">
        <v>0.25</v>
      </c>
      <c r="N124" s="118">
        <v>252071263.23371547</v>
      </c>
      <c r="O124" s="227"/>
    </row>
    <row r="125" spans="2:15" x14ac:dyDescent="0.2">
      <c r="B125" s="118">
        <v>124</v>
      </c>
      <c r="C125" s="118">
        <v>26101.91</v>
      </c>
      <c r="D125" s="118">
        <v>0.04</v>
      </c>
      <c r="E125" s="118">
        <v>0.26</v>
      </c>
      <c r="F125" s="118">
        <v>64572.57</v>
      </c>
      <c r="G125" s="118">
        <v>15758177.68</v>
      </c>
      <c r="H125" s="118">
        <v>57872.24</v>
      </c>
      <c r="I125" s="118">
        <v>109677.48</v>
      </c>
      <c r="J125" s="118">
        <v>2602936.27</v>
      </c>
      <c r="K125" s="118">
        <v>5395519.2000000002</v>
      </c>
      <c r="L125" s="118">
        <v>0.4</v>
      </c>
      <c r="M125" s="118">
        <v>0.31</v>
      </c>
      <c r="N125" s="118">
        <v>157820292.92256367</v>
      </c>
      <c r="O125" s="227"/>
    </row>
    <row r="126" spans="2:15" x14ac:dyDescent="0.2">
      <c r="B126" s="118">
        <v>125</v>
      </c>
      <c r="C126" s="118">
        <v>26309.119999999999</v>
      </c>
      <c r="D126" s="118">
        <v>0.02</v>
      </c>
      <c r="E126" s="118">
        <v>0.11</v>
      </c>
      <c r="F126" s="118">
        <v>88462.14</v>
      </c>
      <c r="G126" s="118">
        <v>18980325.609999999</v>
      </c>
      <c r="H126" s="118">
        <v>34088.07</v>
      </c>
      <c r="I126" s="118">
        <v>91025.66</v>
      </c>
      <c r="J126" s="118">
        <v>2360832.75</v>
      </c>
      <c r="K126" s="118">
        <v>5395519.2000000002</v>
      </c>
      <c r="L126" s="118">
        <v>0.44</v>
      </c>
      <c r="M126" s="118">
        <v>0.36</v>
      </c>
      <c r="N126" s="118">
        <v>38775882.058480375</v>
      </c>
      <c r="O126" s="227"/>
    </row>
    <row r="127" spans="2:15" x14ac:dyDescent="0.2">
      <c r="B127" s="118">
        <v>126</v>
      </c>
      <c r="C127" s="118">
        <v>19282.689999999999</v>
      </c>
      <c r="D127" s="118">
        <v>0.03</v>
      </c>
      <c r="E127" s="118">
        <v>0.26</v>
      </c>
      <c r="F127" s="118">
        <v>71917.94</v>
      </c>
      <c r="G127" s="118">
        <v>20825367.5</v>
      </c>
      <c r="H127" s="118">
        <v>35700.82</v>
      </c>
      <c r="I127" s="118">
        <v>116901.43</v>
      </c>
      <c r="J127" s="118">
        <v>3338761.11</v>
      </c>
      <c r="K127" s="118">
        <v>5395519.2000000002</v>
      </c>
      <c r="L127" s="118">
        <v>0.45</v>
      </c>
      <c r="M127" s="118">
        <v>0.34</v>
      </c>
      <c r="N127" s="118">
        <v>77922417.555656806</v>
      </c>
      <c r="O127" s="227"/>
    </row>
    <row r="128" spans="2:15" x14ac:dyDescent="0.2">
      <c r="B128" s="118">
        <v>127</v>
      </c>
      <c r="C128" s="118">
        <v>40224.720000000001</v>
      </c>
      <c r="D128" s="118">
        <v>0.03</v>
      </c>
      <c r="E128" s="118">
        <v>0.16</v>
      </c>
      <c r="F128" s="118">
        <v>74531.009999999995</v>
      </c>
      <c r="G128" s="118">
        <v>16015715.74</v>
      </c>
      <c r="H128" s="118">
        <v>49662.99</v>
      </c>
      <c r="I128" s="118">
        <v>84587.22</v>
      </c>
      <c r="J128" s="118">
        <v>2175791.65</v>
      </c>
      <c r="K128" s="118">
        <v>5395519.2000000002</v>
      </c>
      <c r="L128" s="118">
        <v>0.41</v>
      </c>
      <c r="M128" s="118">
        <v>0.3</v>
      </c>
      <c r="N128" s="118">
        <v>168226279.48693463</v>
      </c>
      <c r="O128" s="227"/>
    </row>
    <row r="129" spans="2:15" x14ac:dyDescent="0.2">
      <c r="B129" s="118">
        <v>128</v>
      </c>
      <c r="C129" s="118">
        <v>30954.959999999999</v>
      </c>
      <c r="D129" s="118">
        <v>0.04</v>
      </c>
      <c r="E129" s="118">
        <v>0.18</v>
      </c>
      <c r="F129" s="118">
        <v>83153.19</v>
      </c>
      <c r="G129" s="118">
        <v>10290540.220000001</v>
      </c>
      <c r="H129" s="118">
        <v>57730.6</v>
      </c>
      <c r="I129" s="118">
        <v>65482.26</v>
      </c>
      <c r="J129" s="118">
        <v>2667927.86</v>
      </c>
      <c r="K129" s="118">
        <v>5395519.2000000002</v>
      </c>
      <c r="L129" s="118">
        <v>0.36</v>
      </c>
      <c r="M129" s="118">
        <v>0.28999999999999998</v>
      </c>
      <c r="N129" s="118">
        <v>213265462.61943498</v>
      </c>
      <c r="O129" s="227"/>
    </row>
    <row r="130" spans="2:15" x14ac:dyDescent="0.2">
      <c r="B130" s="118">
        <v>129</v>
      </c>
      <c r="C130" s="118">
        <v>32656.97</v>
      </c>
      <c r="D130" s="118">
        <v>0.04</v>
      </c>
      <c r="E130" s="118">
        <v>0.16</v>
      </c>
      <c r="F130" s="118">
        <v>79389.73</v>
      </c>
      <c r="G130" s="118">
        <v>23746245.649999999</v>
      </c>
      <c r="H130" s="118">
        <v>42776.639999999999</v>
      </c>
      <c r="I130" s="118">
        <v>128681.02</v>
      </c>
      <c r="J130" s="118">
        <v>2236962.2400000002</v>
      </c>
      <c r="K130" s="118">
        <v>5395519.2000000002</v>
      </c>
      <c r="L130" s="118">
        <v>0.5</v>
      </c>
      <c r="M130" s="118">
        <v>0.28000000000000003</v>
      </c>
      <c r="N130" s="118">
        <v>142518732.50968367</v>
      </c>
      <c r="O130" s="227"/>
    </row>
    <row r="131" spans="2:15" x14ac:dyDescent="0.2">
      <c r="B131" s="118">
        <v>130</v>
      </c>
      <c r="C131" s="118">
        <v>24517.23</v>
      </c>
      <c r="D131" s="118">
        <v>0.04</v>
      </c>
      <c r="E131" s="118">
        <v>0.18</v>
      </c>
      <c r="F131" s="118">
        <v>72139.06</v>
      </c>
      <c r="G131" s="118">
        <v>17415814.260000002</v>
      </c>
      <c r="H131" s="118">
        <v>55619.51</v>
      </c>
      <c r="I131" s="118">
        <v>95621.28</v>
      </c>
      <c r="J131" s="118">
        <v>1989951.37</v>
      </c>
      <c r="K131" s="118">
        <v>5395519.2000000002</v>
      </c>
      <c r="L131" s="118">
        <v>0.52</v>
      </c>
      <c r="M131" s="118">
        <v>0.24</v>
      </c>
      <c r="N131" s="118">
        <v>143015600.70802638</v>
      </c>
      <c r="O131" s="227"/>
    </row>
    <row r="132" spans="2:15" x14ac:dyDescent="0.2">
      <c r="B132" s="118">
        <v>131</v>
      </c>
      <c r="C132" s="118">
        <v>29374.71</v>
      </c>
      <c r="D132" s="118">
        <v>0.02</v>
      </c>
      <c r="E132" s="118">
        <v>0.19</v>
      </c>
      <c r="F132" s="118">
        <v>73062.679999999993</v>
      </c>
      <c r="G132" s="118">
        <v>23314635.719999999</v>
      </c>
      <c r="H132" s="118">
        <v>55121.82</v>
      </c>
      <c r="I132" s="118">
        <v>105016.48</v>
      </c>
      <c r="J132" s="118">
        <v>3047432.88</v>
      </c>
      <c r="K132" s="118">
        <v>5395519.2000000002</v>
      </c>
      <c r="L132" s="118">
        <v>0.42</v>
      </c>
      <c r="M132" s="118">
        <v>0.25</v>
      </c>
      <c r="N132" s="118">
        <v>173266271.72767529</v>
      </c>
      <c r="O132" s="227"/>
    </row>
    <row r="133" spans="2:15" x14ac:dyDescent="0.2">
      <c r="B133" s="118">
        <v>132</v>
      </c>
      <c r="C133" s="118">
        <v>20105.41</v>
      </c>
      <c r="D133" s="118">
        <v>0.04</v>
      </c>
      <c r="E133" s="118">
        <v>0.17</v>
      </c>
      <c r="F133" s="118">
        <v>93520.54</v>
      </c>
      <c r="G133" s="118">
        <v>21604432.710000001</v>
      </c>
      <c r="H133" s="118">
        <v>72304.42</v>
      </c>
      <c r="I133" s="118">
        <v>51903.72</v>
      </c>
      <c r="J133" s="118">
        <v>1629937.33</v>
      </c>
      <c r="K133" s="118">
        <v>5395519.2000000002</v>
      </c>
      <c r="L133" s="118">
        <v>0.38</v>
      </c>
      <c r="M133" s="118">
        <v>0.26</v>
      </c>
      <c r="N133" s="118">
        <v>160557855.61759669</v>
      </c>
      <c r="O133" s="227"/>
    </row>
    <row r="134" spans="2:15" x14ac:dyDescent="0.2">
      <c r="B134" s="118">
        <v>133</v>
      </c>
      <c r="C134" s="118">
        <v>23475.58</v>
      </c>
      <c r="D134" s="118">
        <v>0.05</v>
      </c>
      <c r="E134" s="118">
        <v>0.21</v>
      </c>
      <c r="F134" s="118">
        <v>98157.58</v>
      </c>
      <c r="G134" s="118">
        <v>22576542.039999999</v>
      </c>
      <c r="H134" s="118">
        <v>50154.720000000001</v>
      </c>
      <c r="I134" s="118">
        <v>99937.26</v>
      </c>
      <c r="J134" s="118">
        <v>3026977.76</v>
      </c>
      <c r="K134" s="118">
        <v>5395519.2000000002</v>
      </c>
      <c r="L134" s="118">
        <v>0.42</v>
      </c>
      <c r="M134" s="118">
        <v>0.28999999999999998</v>
      </c>
      <c r="N134" s="118">
        <v>206623560.84703559</v>
      </c>
      <c r="O134" s="227"/>
    </row>
    <row r="135" spans="2:15" x14ac:dyDescent="0.2">
      <c r="B135" s="118">
        <v>134</v>
      </c>
      <c r="C135" s="118">
        <v>27336.18</v>
      </c>
      <c r="D135" s="118">
        <v>0.03</v>
      </c>
      <c r="E135" s="118">
        <v>0.24</v>
      </c>
      <c r="F135" s="118">
        <v>67222.78</v>
      </c>
      <c r="G135" s="118">
        <v>15658193.73</v>
      </c>
      <c r="H135" s="118">
        <v>54581.7</v>
      </c>
      <c r="I135" s="118">
        <v>107289</v>
      </c>
      <c r="J135" s="118">
        <v>1381813.54</v>
      </c>
      <c r="K135" s="118">
        <v>5395519.2000000002</v>
      </c>
      <c r="L135" s="118">
        <v>0.41</v>
      </c>
      <c r="M135" s="118">
        <v>0.28999999999999998</v>
      </c>
      <c r="N135" s="118">
        <v>165260962.76412821</v>
      </c>
      <c r="O135" s="227"/>
    </row>
    <row r="136" spans="2:15" x14ac:dyDescent="0.2">
      <c r="B136" s="118">
        <v>135</v>
      </c>
      <c r="C136" s="118">
        <v>19637.009999999998</v>
      </c>
      <c r="D136" s="118">
        <v>0.04</v>
      </c>
      <c r="E136" s="118">
        <v>0.2</v>
      </c>
      <c r="F136" s="118">
        <v>79980.5</v>
      </c>
      <c r="G136" s="118">
        <v>23267584.640000001</v>
      </c>
      <c r="H136" s="118">
        <v>59822.91</v>
      </c>
      <c r="I136" s="118">
        <v>102625.74</v>
      </c>
      <c r="J136" s="118">
        <v>1881654.5</v>
      </c>
      <c r="K136" s="118">
        <v>5395519.2000000002</v>
      </c>
      <c r="L136" s="118">
        <v>0.41</v>
      </c>
      <c r="M136" s="118">
        <v>0.24</v>
      </c>
      <c r="N136" s="118">
        <v>171971895.22927806</v>
      </c>
      <c r="O136" s="227"/>
    </row>
    <row r="137" spans="2:15" x14ac:dyDescent="0.2">
      <c r="B137" s="118">
        <v>136</v>
      </c>
      <c r="C137" s="118">
        <v>21485.93</v>
      </c>
      <c r="D137" s="118">
        <v>0.03</v>
      </c>
      <c r="E137" s="118">
        <v>0.2</v>
      </c>
      <c r="F137" s="118">
        <v>58782.91</v>
      </c>
      <c r="G137" s="118">
        <v>17457521.859999999</v>
      </c>
      <c r="H137" s="118">
        <v>64183.01</v>
      </c>
      <c r="I137" s="118">
        <v>92403.55</v>
      </c>
      <c r="J137" s="118">
        <v>2853763.14</v>
      </c>
      <c r="K137" s="118">
        <v>5395519.2000000002</v>
      </c>
      <c r="L137" s="118">
        <v>0.38</v>
      </c>
      <c r="M137" s="118">
        <v>0.23</v>
      </c>
      <c r="N137" s="118">
        <v>144222477.4144682</v>
      </c>
      <c r="O137" s="227"/>
    </row>
    <row r="138" spans="2:15" x14ac:dyDescent="0.2">
      <c r="B138" s="118">
        <v>137</v>
      </c>
      <c r="C138" s="118">
        <v>18049.150000000001</v>
      </c>
      <c r="D138" s="118">
        <v>0.02</v>
      </c>
      <c r="E138" s="118">
        <v>0.15</v>
      </c>
      <c r="F138" s="118">
        <v>70607.320000000007</v>
      </c>
      <c r="G138" s="118">
        <v>19239545.940000001</v>
      </c>
      <c r="H138" s="118">
        <v>43488.78</v>
      </c>
      <c r="I138" s="118">
        <v>97994.06</v>
      </c>
      <c r="J138" s="118">
        <v>2652786.58</v>
      </c>
      <c r="K138" s="118">
        <v>5395519.2000000002</v>
      </c>
      <c r="L138" s="118">
        <v>0.33</v>
      </c>
      <c r="M138" s="118">
        <v>0.24</v>
      </c>
      <c r="N138" s="118">
        <v>93450898.232569844</v>
      </c>
      <c r="O138" s="227"/>
    </row>
    <row r="139" spans="2:15" x14ac:dyDescent="0.2">
      <c r="B139" s="118">
        <v>138</v>
      </c>
      <c r="C139" s="118">
        <v>15862.11</v>
      </c>
      <c r="D139" s="118">
        <v>0.04</v>
      </c>
      <c r="E139" s="118">
        <v>0.12</v>
      </c>
      <c r="F139" s="118">
        <v>53749.71</v>
      </c>
      <c r="G139" s="118">
        <v>22239834.379999999</v>
      </c>
      <c r="H139" s="118">
        <v>37415.56</v>
      </c>
      <c r="I139" s="118">
        <v>99835.35</v>
      </c>
      <c r="J139" s="118">
        <v>2849575.37</v>
      </c>
      <c r="K139" s="118">
        <v>5395519.2000000002</v>
      </c>
      <c r="L139" s="118">
        <v>0.53</v>
      </c>
      <c r="M139" s="118">
        <v>0.28000000000000003</v>
      </c>
      <c r="N139" s="118">
        <v>13721651.318382315</v>
      </c>
      <c r="O139" s="227"/>
    </row>
    <row r="140" spans="2:15" x14ac:dyDescent="0.2">
      <c r="B140" s="118">
        <v>139</v>
      </c>
      <c r="C140" s="118">
        <v>26319.46</v>
      </c>
      <c r="D140" s="118">
        <v>0.05</v>
      </c>
      <c r="E140" s="118">
        <v>0.26</v>
      </c>
      <c r="F140" s="118">
        <v>57081.65</v>
      </c>
      <c r="G140" s="118">
        <v>21923494.489999998</v>
      </c>
      <c r="H140" s="118">
        <v>44256.39</v>
      </c>
      <c r="I140" s="118">
        <v>130765.03</v>
      </c>
      <c r="J140" s="118">
        <v>3373829.31</v>
      </c>
      <c r="K140" s="118">
        <v>5395519.2000000002</v>
      </c>
      <c r="L140" s="118">
        <v>0.47</v>
      </c>
      <c r="M140" s="118">
        <v>0.26</v>
      </c>
      <c r="N140" s="118">
        <v>183886328.36765736</v>
      </c>
      <c r="O140" s="227"/>
    </row>
    <row r="141" spans="2:15" x14ac:dyDescent="0.2">
      <c r="B141" s="118">
        <v>140</v>
      </c>
      <c r="C141" s="118">
        <v>23885.99</v>
      </c>
      <c r="D141" s="118">
        <v>0.03</v>
      </c>
      <c r="E141" s="118">
        <v>0.18</v>
      </c>
      <c r="F141" s="118">
        <v>47842.51</v>
      </c>
      <c r="G141" s="118">
        <v>20321004.640000001</v>
      </c>
      <c r="H141" s="118">
        <v>34200.559999999998</v>
      </c>
      <c r="I141" s="118">
        <v>89098.59</v>
      </c>
      <c r="J141" s="118">
        <v>1735358.99</v>
      </c>
      <c r="K141" s="118">
        <v>5395519.2000000002</v>
      </c>
      <c r="L141" s="118">
        <v>0.51</v>
      </c>
      <c r="M141" s="118">
        <v>0.39</v>
      </c>
      <c r="N141" s="118">
        <v>15967717.001783328</v>
      </c>
      <c r="O141" s="227"/>
    </row>
    <row r="142" spans="2:15" x14ac:dyDescent="0.2">
      <c r="B142" s="118">
        <v>141</v>
      </c>
      <c r="C142" s="118">
        <v>19603.95</v>
      </c>
      <c r="D142" s="118">
        <v>0.03</v>
      </c>
      <c r="E142" s="118">
        <v>0.16</v>
      </c>
      <c r="F142" s="118">
        <v>57402.47</v>
      </c>
      <c r="G142" s="118">
        <v>19696736.82</v>
      </c>
      <c r="H142" s="118">
        <v>46951.78</v>
      </c>
      <c r="I142" s="118">
        <v>116868.79</v>
      </c>
      <c r="J142" s="118">
        <v>3320594.66</v>
      </c>
      <c r="K142" s="118">
        <v>5395519.2000000002</v>
      </c>
      <c r="L142" s="118">
        <v>0.41</v>
      </c>
      <c r="M142" s="118">
        <v>0.31</v>
      </c>
      <c r="N142" s="118">
        <v>42679261.912159175</v>
      </c>
      <c r="O142" s="227"/>
    </row>
    <row r="143" spans="2:15" x14ac:dyDescent="0.2">
      <c r="B143" s="118">
        <v>142</v>
      </c>
      <c r="C143" s="118">
        <v>22464.32</v>
      </c>
      <c r="D143" s="118">
        <v>0.03</v>
      </c>
      <c r="E143" s="118">
        <v>0.24</v>
      </c>
      <c r="F143" s="118">
        <v>53594.91</v>
      </c>
      <c r="G143" s="118">
        <v>21435412.899999999</v>
      </c>
      <c r="H143" s="118">
        <v>50990.41</v>
      </c>
      <c r="I143" s="118">
        <v>57989.67</v>
      </c>
      <c r="J143" s="118">
        <v>1932883.05</v>
      </c>
      <c r="K143" s="118">
        <v>5395519.2000000002</v>
      </c>
      <c r="L143" s="118">
        <v>0.54</v>
      </c>
      <c r="M143" s="118">
        <v>0.3</v>
      </c>
      <c r="N143" s="118">
        <v>63769744.869134665</v>
      </c>
      <c r="O143" s="227"/>
    </row>
    <row r="144" spans="2:15" x14ac:dyDescent="0.2">
      <c r="B144" s="118">
        <v>143</v>
      </c>
      <c r="C144" s="118">
        <v>8044.12</v>
      </c>
      <c r="D144" s="118">
        <v>0.03</v>
      </c>
      <c r="E144" s="118">
        <v>0.28999999999999998</v>
      </c>
      <c r="F144" s="118">
        <v>61257.88</v>
      </c>
      <c r="G144" s="118">
        <v>18003209.52</v>
      </c>
      <c r="H144" s="118">
        <v>48357.66</v>
      </c>
      <c r="I144" s="118">
        <v>88734.76</v>
      </c>
      <c r="J144" s="118">
        <v>3072020.73</v>
      </c>
      <c r="K144" s="118">
        <v>5395519.2000000002</v>
      </c>
      <c r="L144" s="118">
        <v>0.33</v>
      </c>
      <c r="M144" s="118">
        <v>0.28000000000000003</v>
      </c>
      <c r="N144" s="118">
        <v>50608591.284455918</v>
      </c>
      <c r="O144" s="227"/>
    </row>
    <row r="145" spans="2:15" x14ac:dyDescent="0.2">
      <c r="B145" s="118">
        <v>144</v>
      </c>
      <c r="C145" s="118">
        <v>17887.849999999999</v>
      </c>
      <c r="D145" s="118">
        <v>0.03</v>
      </c>
      <c r="E145" s="118">
        <v>0.27</v>
      </c>
      <c r="F145" s="118">
        <v>78628.320000000007</v>
      </c>
      <c r="G145" s="118">
        <v>16509570.5</v>
      </c>
      <c r="H145" s="118">
        <v>32947.339999999997</v>
      </c>
      <c r="I145" s="118">
        <v>101438.95</v>
      </c>
      <c r="J145" s="118">
        <v>1713462.12</v>
      </c>
      <c r="K145" s="118">
        <v>5395519.2000000002</v>
      </c>
      <c r="L145" s="118">
        <v>0.46</v>
      </c>
      <c r="M145" s="118">
        <v>0.33</v>
      </c>
      <c r="N145" s="118">
        <v>93288322.838141054</v>
      </c>
      <c r="O145" s="227"/>
    </row>
    <row r="146" spans="2:15" x14ac:dyDescent="0.2">
      <c r="B146" s="118">
        <v>145</v>
      </c>
      <c r="C146" s="118">
        <v>37080.92</v>
      </c>
      <c r="D146" s="118">
        <v>0.03</v>
      </c>
      <c r="E146" s="118">
        <v>0.23</v>
      </c>
      <c r="F146" s="118">
        <v>54568.4</v>
      </c>
      <c r="G146" s="118">
        <v>23706034.710000001</v>
      </c>
      <c r="H146" s="118">
        <v>61236.28</v>
      </c>
      <c r="I146" s="118">
        <v>97713.23</v>
      </c>
      <c r="J146" s="118">
        <v>1988595.26</v>
      </c>
      <c r="K146" s="118">
        <v>5395519.2000000002</v>
      </c>
      <c r="L146" s="118">
        <v>0.47</v>
      </c>
      <c r="M146" s="118">
        <v>0.24</v>
      </c>
      <c r="N146" s="118">
        <v>216121606.83484709</v>
      </c>
      <c r="O146" s="227"/>
    </row>
    <row r="147" spans="2:15" x14ac:dyDescent="0.2">
      <c r="B147" s="118">
        <v>146</v>
      </c>
      <c r="C147" s="118">
        <v>25180.74</v>
      </c>
      <c r="D147" s="118">
        <v>0.04</v>
      </c>
      <c r="E147" s="118">
        <v>0.25</v>
      </c>
      <c r="F147" s="118">
        <v>81049.179999999993</v>
      </c>
      <c r="G147" s="118">
        <v>21302770.09</v>
      </c>
      <c r="H147" s="118">
        <v>49586.54</v>
      </c>
      <c r="I147" s="118">
        <v>126189.67</v>
      </c>
      <c r="J147" s="118">
        <v>1936375.34</v>
      </c>
      <c r="K147" s="118">
        <v>5395519.2000000002</v>
      </c>
      <c r="L147" s="118">
        <v>0.44</v>
      </c>
      <c r="M147" s="118">
        <v>0.22</v>
      </c>
      <c r="N147" s="118">
        <v>327311275.7560029</v>
      </c>
      <c r="O147" s="227"/>
    </row>
    <row r="148" spans="2:15" x14ac:dyDescent="0.2">
      <c r="B148" s="118">
        <v>147</v>
      </c>
      <c r="C148" s="118">
        <v>45478.41</v>
      </c>
      <c r="D148" s="118">
        <v>0.03</v>
      </c>
      <c r="E148" s="118">
        <v>0.17</v>
      </c>
      <c r="F148" s="118">
        <v>77503.460000000006</v>
      </c>
      <c r="G148" s="118">
        <v>24557976.829999998</v>
      </c>
      <c r="H148" s="118">
        <v>68537.320000000007</v>
      </c>
      <c r="I148" s="118">
        <v>110176.13</v>
      </c>
      <c r="J148" s="118">
        <v>3378713.89</v>
      </c>
      <c r="K148" s="118">
        <v>5395519.2000000002</v>
      </c>
      <c r="L148" s="118">
        <v>0.41</v>
      </c>
      <c r="M148" s="118">
        <v>0.24</v>
      </c>
      <c r="N148" s="118">
        <v>319653419.48632818</v>
      </c>
      <c r="O148" s="227"/>
    </row>
    <row r="149" spans="2:15" x14ac:dyDescent="0.2">
      <c r="B149" s="118">
        <v>148</v>
      </c>
      <c r="C149" s="118">
        <v>15443.9</v>
      </c>
      <c r="D149" s="118">
        <v>0.03</v>
      </c>
      <c r="E149" s="118">
        <v>0.2</v>
      </c>
      <c r="F149" s="118">
        <v>46221.38</v>
      </c>
      <c r="G149" s="118">
        <v>18508328.079999998</v>
      </c>
      <c r="H149" s="118">
        <v>45791.42</v>
      </c>
      <c r="I149" s="118">
        <v>96343.86</v>
      </c>
      <c r="J149" s="118">
        <v>3146513.61</v>
      </c>
      <c r="K149" s="118">
        <v>5395519.2000000002</v>
      </c>
      <c r="L149" s="118">
        <v>0.34</v>
      </c>
      <c r="M149" s="118">
        <v>0.23</v>
      </c>
      <c r="N149" s="118">
        <v>77237875.719004661</v>
      </c>
      <c r="O149" s="227"/>
    </row>
    <row r="150" spans="2:15" x14ac:dyDescent="0.2">
      <c r="B150" s="118">
        <v>149</v>
      </c>
      <c r="C150" s="118">
        <v>20411.21</v>
      </c>
      <c r="D150" s="118">
        <v>0.04</v>
      </c>
      <c r="E150" s="118">
        <v>0.21</v>
      </c>
      <c r="F150" s="118">
        <v>77903.58</v>
      </c>
      <c r="G150" s="118">
        <v>16128244.57</v>
      </c>
      <c r="H150" s="118">
        <v>54981.79</v>
      </c>
      <c r="I150" s="118">
        <v>84902.01</v>
      </c>
      <c r="J150" s="118">
        <v>3262621.92</v>
      </c>
      <c r="K150" s="118">
        <v>5395519.2000000002</v>
      </c>
      <c r="L150" s="118">
        <v>0.47</v>
      </c>
      <c r="M150" s="118">
        <v>0.26</v>
      </c>
      <c r="N150" s="118">
        <v>145332801.87363315</v>
      </c>
      <c r="O150" s="227"/>
    </row>
    <row r="151" spans="2:15" x14ac:dyDescent="0.2">
      <c r="B151" s="118">
        <v>150</v>
      </c>
      <c r="C151" s="118">
        <v>13029.23</v>
      </c>
      <c r="D151" s="118">
        <v>0.03</v>
      </c>
      <c r="E151" s="118">
        <v>0.25</v>
      </c>
      <c r="F151" s="118">
        <v>67912.95</v>
      </c>
      <c r="G151" s="118">
        <v>23792699.370000001</v>
      </c>
      <c r="H151" s="118">
        <v>39695.629999999997</v>
      </c>
      <c r="I151" s="118">
        <v>132123.49</v>
      </c>
      <c r="J151" s="118">
        <v>2473098.86</v>
      </c>
      <c r="K151" s="118">
        <v>5395519.2000000002</v>
      </c>
      <c r="L151" s="118">
        <v>0.44</v>
      </c>
      <c r="M151" s="118">
        <v>0.27</v>
      </c>
      <c r="N151" s="118">
        <v>72570767.800413102</v>
      </c>
      <c r="O151" s="227"/>
    </row>
    <row r="152" spans="2:15" x14ac:dyDescent="0.2">
      <c r="B152" s="118">
        <v>151</v>
      </c>
      <c r="C152" s="118">
        <v>23344.27</v>
      </c>
      <c r="D152" s="118">
        <v>0.04</v>
      </c>
      <c r="E152" s="118">
        <v>0.22</v>
      </c>
      <c r="F152" s="118">
        <v>81634.22</v>
      </c>
      <c r="G152" s="118">
        <v>23087876.25</v>
      </c>
      <c r="H152" s="118">
        <v>66886.570000000007</v>
      </c>
      <c r="I152" s="118">
        <v>130843.44</v>
      </c>
      <c r="J152" s="118">
        <v>3200085.2</v>
      </c>
      <c r="K152" s="118">
        <v>5395519.2000000002</v>
      </c>
      <c r="L152" s="118">
        <v>0.42</v>
      </c>
      <c r="M152" s="118">
        <v>0.25</v>
      </c>
      <c r="N152" s="118">
        <v>215884978.55004409</v>
      </c>
      <c r="O152" s="227"/>
    </row>
    <row r="153" spans="2:15" x14ac:dyDescent="0.2">
      <c r="B153" s="118">
        <v>152</v>
      </c>
      <c r="C153" s="118">
        <v>43632.32</v>
      </c>
      <c r="D153" s="118">
        <v>0.03</v>
      </c>
      <c r="E153" s="118">
        <v>0.23</v>
      </c>
      <c r="F153" s="118">
        <v>91964.84</v>
      </c>
      <c r="G153" s="118">
        <v>20093641.379999999</v>
      </c>
      <c r="H153" s="118">
        <v>61849.53</v>
      </c>
      <c r="I153" s="118">
        <v>64147.44</v>
      </c>
      <c r="J153" s="118">
        <v>2949673.42</v>
      </c>
      <c r="K153" s="118">
        <v>5395519.2000000002</v>
      </c>
      <c r="L153" s="118">
        <v>0.38</v>
      </c>
      <c r="M153" s="118">
        <v>0.24</v>
      </c>
      <c r="N153" s="118">
        <v>539912898.25895894</v>
      </c>
      <c r="O153" s="227"/>
    </row>
    <row r="154" spans="2:15" x14ac:dyDescent="0.2">
      <c r="B154" s="118">
        <v>153</v>
      </c>
      <c r="C154" s="118">
        <v>20930.259999999998</v>
      </c>
      <c r="D154" s="118">
        <v>0.04</v>
      </c>
      <c r="E154" s="118">
        <v>0.17</v>
      </c>
      <c r="F154" s="118">
        <v>87311.82</v>
      </c>
      <c r="G154" s="118">
        <v>25415515.16</v>
      </c>
      <c r="H154" s="118">
        <v>52070.18</v>
      </c>
      <c r="I154" s="118">
        <v>106796.47</v>
      </c>
      <c r="J154" s="118">
        <v>3061386.83</v>
      </c>
      <c r="K154" s="118">
        <v>5395519.2000000002</v>
      </c>
      <c r="L154" s="118">
        <v>0.43</v>
      </c>
      <c r="M154" s="118">
        <v>0.28000000000000003</v>
      </c>
      <c r="N154" s="118">
        <v>115640973.72514886</v>
      </c>
      <c r="O154" s="227"/>
    </row>
    <row r="155" spans="2:15" x14ac:dyDescent="0.2">
      <c r="B155" s="118">
        <v>154</v>
      </c>
      <c r="C155" s="118">
        <v>15737.58</v>
      </c>
      <c r="D155" s="118">
        <v>0.04</v>
      </c>
      <c r="E155" s="118">
        <v>0.25</v>
      </c>
      <c r="F155" s="118">
        <v>51470.15</v>
      </c>
      <c r="G155" s="118">
        <v>25833268.82</v>
      </c>
      <c r="H155" s="118">
        <v>69300.990000000005</v>
      </c>
      <c r="I155" s="118">
        <v>109084.53</v>
      </c>
      <c r="J155" s="118">
        <v>2492269.7999999998</v>
      </c>
      <c r="K155" s="118">
        <v>5395519.2000000002</v>
      </c>
      <c r="L155" s="118">
        <v>0.39</v>
      </c>
      <c r="M155" s="118">
        <v>0.3</v>
      </c>
      <c r="N155" s="118">
        <v>59475771.86036662</v>
      </c>
      <c r="O155" s="227"/>
    </row>
    <row r="156" spans="2:15" x14ac:dyDescent="0.2">
      <c r="B156" s="118">
        <v>155</v>
      </c>
      <c r="C156" s="118">
        <v>16645.03</v>
      </c>
      <c r="D156" s="118">
        <v>0.02</v>
      </c>
      <c r="E156" s="118">
        <v>0.18</v>
      </c>
      <c r="F156" s="118">
        <v>66738.73</v>
      </c>
      <c r="G156" s="118">
        <v>16783244.420000002</v>
      </c>
      <c r="H156" s="118">
        <v>47848.07</v>
      </c>
      <c r="I156" s="118">
        <v>105662.33</v>
      </c>
      <c r="J156" s="118">
        <v>2077977.57</v>
      </c>
      <c r="K156" s="118">
        <v>5395519.2000000002</v>
      </c>
      <c r="L156" s="118">
        <v>0.41</v>
      </c>
      <c r="M156" s="118">
        <v>0.24</v>
      </c>
      <c r="N156" s="118">
        <v>87031376.128575638</v>
      </c>
      <c r="O156" s="227"/>
    </row>
    <row r="157" spans="2:15" x14ac:dyDescent="0.2">
      <c r="B157" s="118">
        <v>156</v>
      </c>
      <c r="C157" s="118">
        <v>31963.37</v>
      </c>
      <c r="D157" s="118">
        <v>0.03</v>
      </c>
      <c r="E157" s="118">
        <v>0.12</v>
      </c>
      <c r="F157" s="118">
        <v>90879.95</v>
      </c>
      <c r="G157" s="118">
        <v>22801418.390000001</v>
      </c>
      <c r="H157" s="118">
        <v>68418.55</v>
      </c>
      <c r="I157" s="118">
        <v>76554.850000000006</v>
      </c>
      <c r="J157" s="118">
        <v>2486355.56</v>
      </c>
      <c r="K157" s="118">
        <v>5395519.2000000002</v>
      </c>
      <c r="L157" s="118">
        <v>0.4</v>
      </c>
      <c r="M157" s="118">
        <v>0.28999999999999998</v>
      </c>
      <c r="N157" s="118">
        <v>121515393.02038506</v>
      </c>
      <c r="O157" s="227"/>
    </row>
    <row r="158" spans="2:15" x14ac:dyDescent="0.2">
      <c r="B158" s="118">
        <v>157</v>
      </c>
      <c r="C158" s="118">
        <v>17808.37</v>
      </c>
      <c r="D158" s="118">
        <v>0.05</v>
      </c>
      <c r="E158" s="118">
        <v>0.17</v>
      </c>
      <c r="F158" s="118">
        <v>76812.31</v>
      </c>
      <c r="G158" s="118">
        <v>15853891.380000001</v>
      </c>
      <c r="H158" s="118">
        <v>67011.77</v>
      </c>
      <c r="I158" s="118">
        <v>71910.259999999995</v>
      </c>
      <c r="J158" s="118">
        <v>2985795.09</v>
      </c>
      <c r="K158" s="118">
        <v>5395519.2000000002</v>
      </c>
      <c r="L158" s="118">
        <v>0.5</v>
      </c>
      <c r="M158" s="118">
        <v>0.3</v>
      </c>
      <c r="N158" s="118">
        <v>71065466.868245557</v>
      </c>
      <c r="O158" s="227"/>
    </row>
    <row r="159" spans="2:15" x14ac:dyDescent="0.2">
      <c r="B159" s="118">
        <v>158</v>
      </c>
      <c r="C159" s="118">
        <v>40653.599999999999</v>
      </c>
      <c r="D159" s="118">
        <v>0.03</v>
      </c>
      <c r="E159" s="118">
        <v>0.19</v>
      </c>
      <c r="F159" s="118">
        <v>55512.85</v>
      </c>
      <c r="G159" s="118">
        <v>24845076.280000001</v>
      </c>
      <c r="H159" s="118">
        <v>66369.41</v>
      </c>
      <c r="I159" s="118">
        <v>79526.34</v>
      </c>
      <c r="J159" s="118">
        <v>3157016.13</v>
      </c>
      <c r="K159" s="118">
        <v>5395519.2000000002</v>
      </c>
      <c r="L159" s="118">
        <v>0.44</v>
      </c>
      <c r="M159" s="118">
        <v>0.26</v>
      </c>
      <c r="N159" s="118">
        <v>177890775.67944819</v>
      </c>
      <c r="O159" s="227"/>
    </row>
    <row r="160" spans="2:15" x14ac:dyDescent="0.2">
      <c r="B160" s="118">
        <v>159</v>
      </c>
      <c r="C160" s="118">
        <v>21185.13</v>
      </c>
      <c r="D160" s="118">
        <v>0.04</v>
      </c>
      <c r="E160" s="118">
        <v>0.23</v>
      </c>
      <c r="F160" s="118">
        <v>57805.22</v>
      </c>
      <c r="G160" s="118">
        <v>20329816.98</v>
      </c>
      <c r="H160" s="118">
        <v>42861.599999999999</v>
      </c>
      <c r="I160" s="118">
        <v>123734.71</v>
      </c>
      <c r="J160" s="118">
        <v>2690333.27</v>
      </c>
      <c r="K160" s="118">
        <v>5395519.2000000002</v>
      </c>
      <c r="L160" s="118">
        <v>0.46</v>
      </c>
      <c r="M160" s="118">
        <v>0.27</v>
      </c>
      <c r="N160" s="118">
        <v>109014840.6054465</v>
      </c>
      <c r="O160" s="227"/>
    </row>
    <row r="161" spans="2:15" x14ac:dyDescent="0.2">
      <c r="B161" s="118">
        <v>160</v>
      </c>
      <c r="C161" s="118">
        <v>34799.269999999997</v>
      </c>
      <c r="D161" s="118">
        <v>0.03</v>
      </c>
      <c r="E161" s="118">
        <v>0.21</v>
      </c>
      <c r="F161" s="118">
        <v>44189.25</v>
      </c>
      <c r="G161" s="118">
        <v>20270016.84</v>
      </c>
      <c r="H161" s="118">
        <v>55512.97</v>
      </c>
      <c r="I161" s="118">
        <v>128186.53</v>
      </c>
      <c r="J161" s="118">
        <v>2428226.33</v>
      </c>
      <c r="K161" s="118">
        <v>5395519.2000000002</v>
      </c>
      <c r="L161" s="118">
        <v>0.39</v>
      </c>
      <c r="M161" s="118">
        <v>0.31</v>
      </c>
      <c r="N161" s="118">
        <v>98818441.326949626</v>
      </c>
      <c r="O161" s="227"/>
    </row>
    <row r="162" spans="2:15" x14ac:dyDescent="0.2">
      <c r="B162" s="118">
        <v>161</v>
      </c>
      <c r="C162" s="118">
        <v>43356.42</v>
      </c>
      <c r="D162" s="118">
        <v>0.03</v>
      </c>
      <c r="E162" s="118">
        <v>0.17</v>
      </c>
      <c r="F162" s="118">
        <v>65606.23</v>
      </c>
      <c r="G162" s="118">
        <v>14671230.49</v>
      </c>
      <c r="H162" s="118">
        <v>39194.92</v>
      </c>
      <c r="I162" s="118">
        <v>54527.44</v>
      </c>
      <c r="J162" s="118">
        <v>1462262.24</v>
      </c>
      <c r="K162" s="118">
        <v>5395519.2000000002</v>
      </c>
      <c r="L162" s="118">
        <v>0.47</v>
      </c>
      <c r="M162" s="118">
        <v>0.25</v>
      </c>
      <c r="N162" s="118">
        <v>218520446.34623852</v>
      </c>
      <c r="O162" s="227"/>
    </row>
    <row r="163" spans="2:15" x14ac:dyDescent="0.2">
      <c r="B163" s="118">
        <v>162</v>
      </c>
      <c r="C163" s="118">
        <v>27567.61</v>
      </c>
      <c r="D163" s="118">
        <v>0.03</v>
      </c>
      <c r="E163" s="118">
        <v>0.27</v>
      </c>
      <c r="F163" s="118">
        <v>84859.34</v>
      </c>
      <c r="G163" s="118">
        <v>18380102.739999998</v>
      </c>
      <c r="H163" s="118">
        <v>31744.95</v>
      </c>
      <c r="I163" s="118">
        <v>91382</v>
      </c>
      <c r="J163" s="118">
        <v>1803509.35</v>
      </c>
      <c r="K163" s="118">
        <v>5395519.2000000002</v>
      </c>
      <c r="L163" s="118">
        <v>0.45</v>
      </c>
      <c r="M163" s="118">
        <v>0.28999999999999998</v>
      </c>
      <c r="N163" s="118">
        <v>223958044.72867918</v>
      </c>
      <c r="O163" s="227"/>
    </row>
    <row r="164" spans="2:15" x14ac:dyDescent="0.2">
      <c r="B164" s="118">
        <v>163</v>
      </c>
      <c r="C164" s="118">
        <v>24216.63</v>
      </c>
      <c r="D164" s="118">
        <v>0.04</v>
      </c>
      <c r="E164" s="118">
        <v>0.17</v>
      </c>
      <c r="F164" s="118">
        <v>58213.61</v>
      </c>
      <c r="G164" s="118">
        <v>19929750.670000002</v>
      </c>
      <c r="H164" s="118">
        <v>48528.15</v>
      </c>
      <c r="I164" s="118">
        <v>114174.7</v>
      </c>
      <c r="J164" s="118">
        <v>3080501.25</v>
      </c>
      <c r="K164" s="118">
        <v>5395519.2000000002</v>
      </c>
      <c r="L164" s="118">
        <v>0.38</v>
      </c>
      <c r="M164" s="118">
        <v>0.23</v>
      </c>
      <c r="N164" s="118">
        <v>146779281.38085631</v>
      </c>
      <c r="O164" s="227"/>
    </row>
    <row r="165" spans="2:15" x14ac:dyDescent="0.2">
      <c r="B165" s="118">
        <v>164</v>
      </c>
      <c r="C165" s="118">
        <v>12639.28</v>
      </c>
      <c r="D165" s="118">
        <v>0.02</v>
      </c>
      <c r="E165" s="118">
        <v>0.12</v>
      </c>
      <c r="F165" s="118">
        <v>79119.259999999995</v>
      </c>
      <c r="G165" s="118">
        <v>22434564.48</v>
      </c>
      <c r="H165" s="118">
        <v>73101.509999999995</v>
      </c>
      <c r="I165" s="118">
        <v>117320.06</v>
      </c>
      <c r="J165" s="118">
        <v>2645394.96</v>
      </c>
      <c r="K165" s="118">
        <v>5395519.2000000002</v>
      </c>
      <c r="L165" s="118">
        <v>0.5</v>
      </c>
      <c r="M165" s="118">
        <v>0.36</v>
      </c>
      <c r="N165" s="118">
        <v>-249464.20695630295</v>
      </c>
      <c r="O165" s="227"/>
    </row>
    <row r="166" spans="2:15" x14ac:dyDescent="0.2">
      <c r="B166" s="118">
        <v>165</v>
      </c>
      <c r="C166" s="118">
        <v>19287.509999999998</v>
      </c>
      <c r="D166" s="118">
        <v>0.02</v>
      </c>
      <c r="E166" s="118">
        <v>0.18</v>
      </c>
      <c r="F166" s="118">
        <v>64840.99</v>
      </c>
      <c r="G166" s="118">
        <v>25885950.23</v>
      </c>
      <c r="H166" s="118">
        <v>45389.7</v>
      </c>
      <c r="I166" s="118">
        <v>103497.36</v>
      </c>
      <c r="J166" s="118">
        <v>2275347.17</v>
      </c>
      <c r="K166" s="118">
        <v>5395519.2000000002</v>
      </c>
      <c r="L166" s="118">
        <v>0.32</v>
      </c>
      <c r="M166" s="118">
        <v>0.28000000000000003</v>
      </c>
      <c r="N166" s="118">
        <v>77256406.471207917</v>
      </c>
      <c r="O166" s="227"/>
    </row>
    <row r="167" spans="2:15" x14ac:dyDescent="0.2">
      <c r="B167" s="118">
        <v>166</v>
      </c>
      <c r="C167" s="118">
        <v>31665.89</v>
      </c>
      <c r="D167" s="118">
        <v>0.04</v>
      </c>
      <c r="E167" s="118">
        <v>0.2</v>
      </c>
      <c r="F167" s="118">
        <v>87762.6</v>
      </c>
      <c r="G167" s="118">
        <v>16575707.210000001</v>
      </c>
      <c r="H167" s="118">
        <v>29561.11</v>
      </c>
      <c r="I167" s="118">
        <v>88963.16</v>
      </c>
      <c r="J167" s="118">
        <v>2985929.8</v>
      </c>
      <c r="K167" s="118">
        <v>5395519.2000000002</v>
      </c>
      <c r="L167" s="118">
        <v>0.45</v>
      </c>
      <c r="M167" s="118">
        <v>0.28999999999999998</v>
      </c>
      <c r="N167" s="118">
        <v>213909631.54760173</v>
      </c>
      <c r="O167" s="227"/>
    </row>
    <row r="168" spans="2:15" x14ac:dyDescent="0.2">
      <c r="B168" s="118">
        <v>167</v>
      </c>
      <c r="C168" s="118">
        <v>18514.09</v>
      </c>
      <c r="D168" s="118">
        <v>0.03</v>
      </c>
      <c r="E168" s="118">
        <v>0.17</v>
      </c>
      <c r="F168" s="118">
        <v>71355.66</v>
      </c>
      <c r="G168" s="118">
        <v>21455500.18</v>
      </c>
      <c r="H168" s="118">
        <v>52989.71</v>
      </c>
      <c r="I168" s="118">
        <v>121216.67</v>
      </c>
      <c r="J168" s="118">
        <v>2517711.73</v>
      </c>
      <c r="K168" s="118">
        <v>5395519.2000000002</v>
      </c>
      <c r="L168" s="118">
        <v>0.44</v>
      </c>
      <c r="M168" s="118">
        <v>0.3</v>
      </c>
      <c r="N168" s="118">
        <v>58519322.676648818</v>
      </c>
      <c r="O168" s="227"/>
    </row>
    <row r="169" spans="2:15" x14ac:dyDescent="0.2">
      <c r="B169" s="118">
        <v>168</v>
      </c>
      <c r="C169" s="118">
        <v>28063.15</v>
      </c>
      <c r="D169" s="118">
        <v>0.04</v>
      </c>
      <c r="E169" s="118">
        <v>0.22</v>
      </c>
      <c r="F169" s="118">
        <v>36833.78</v>
      </c>
      <c r="G169" s="118">
        <v>18128612.440000001</v>
      </c>
      <c r="H169" s="118">
        <v>53129.46</v>
      </c>
      <c r="I169" s="118">
        <v>56390.38</v>
      </c>
      <c r="J169" s="118">
        <v>2532737.4500000002</v>
      </c>
      <c r="K169" s="118">
        <v>5395519.2000000002</v>
      </c>
      <c r="L169" s="118">
        <v>0.38</v>
      </c>
      <c r="M169" s="118">
        <v>0.27</v>
      </c>
      <c r="N169" s="118">
        <v>101753192.61924195</v>
      </c>
      <c r="O169" s="227"/>
    </row>
    <row r="170" spans="2:15" x14ac:dyDescent="0.2">
      <c r="B170" s="118">
        <v>169</v>
      </c>
      <c r="C170" s="118">
        <v>27757.7</v>
      </c>
      <c r="D170" s="118">
        <v>0.03</v>
      </c>
      <c r="E170" s="118">
        <v>0.21</v>
      </c>
      <c r="F170" s="118">
        <v>82562.740000000005</v>
      </c>
      <c r="G170" s="118">
        <v>19156630.649999999</v>
      </c>
      <c r="H170" s="118">
        <v>37371.56</v>
      </c>
      <c r="I170" s="118">
        <v>140038.04</v>
      </c>
      <c r="J170" s="118">
        <v>1923857.23</v>
      </c>
      <c r="K170" s="118">
        <v>5395519.2000000002</v>
      </c>
      <c r="L170" s="118">
        <v>0.54</v>
      </c>
      <c r="M170" s="118">
        <v>0.34</v>
      </c>
      <c r="N170" s="118">
        <v>92154512.708338261</v>
      </c>
      <c r="O170" s="227"/>
    </row>
    <row r="171" spans="2:15" x14ac:dyDescent="0.2">
      <c r="B171" s="118">
        <v>170</v>
      </c>
      <c r="C171" s="118">
        <v>21063</v>
      </c>
      <c r="D171" s="118">
        <v>0.02</v>
      </c>
      <c r="E171" s="118">
        <v>0.27</v>
      </c>
      <c r="F171" s="118">
        <v>58577.36</v>
      </c>
      <c r="G171" s="118">
        <v>18076085.41</v>
      </c>
      <c r="H171" s="118">
        <v>57845.35</v>
      </c>
      <c r="I171" s="118">
        <v>91634.559999999998</v>
      </c>
      <c r="J171" s="118">
        <v>2835086.49</v>
      </c>
      <c r="K171" s="118">
        <v>5395519.2000000002</v>
      </c>
      <c r="L171" s="118">
        <v>0.44</v>
      </c>
      <c r="M171" s="118">
        <v>0.27</v>
      </c>
      <c r="N171" s="118">
        <v>116674307.04954086</v>
      </c>
      <c r="O171" s="227"/>
    </row>
    <row r="172" spans="2:15" x14ac:dyDescent="0.2">
      <c r="B172" s="118">
        <v>171</v>
      </c>
      <c r="C172" s="118">
        <v>17479.09</v>
      </c>
      <c r="D172" s="118">
        <v>0.02</v>
      </c>
      <c r="E172" s="118">
        <v>0.24</v>
      </c>
      <c r="F172" s="118">
        <v>45882.77</v>
      </c>
      <c r="G172" s="118">
        <v>18904408.850000001</v>
      </c>
      <c r="H172" s="118">
        <v>61674.16</v>
      </c>
      <c r="I172" s="118">
        <v>142025.74</v>
      </c>
      <c r="J172" s="118">
        <v>2610964.7999999998</v>
      </c>
      <c r="K172" s="118">
        <v>5395519.2000000002</v>
      </c>
      <c r="L172" s="118">
        <v>0.42</v>
      </c>
      <c r="M172" s="118">
        <v>0.25</v>
      </c>
      <c r="N172" s="118">
        <v>72055893.418743461</v>
      </c>
      <c r="O172" s="227"/>
    </row>
    <row r="173" spans="2:15" x14ac:dyDescent="0.2">
      <c r="B173" s="118">
        <v>172</v>
      </c>
      <c r="C173" s="118">
        <v>41457.279999999999</v>
      </c>
      <c r="D173" s="118">
        <v>0.03</v>
      </c>
      <c r="E173" s="118">
        <v>0.21</v>
      </c>
      <c r="F173" s="118">
        <v>56262.42</v>
      </c>
      <c r="G173" s="118">
        <v>18771568.960000001</v>
      </c>
      <c r="H173" s="118">
        <v>42152.6</v>
      </c>
      <c r="I173" s="118">
        <v>115943.86</v>
      </c>
      <c r="J173" s="118">
        <v>1614464.17</v>
      </c>
      <c r="K173" s="118">
        <v>5395519.2000000002</v>
      </c>
      <c r="L173" s="118">
        <v>0.4</v>
      </c>
      <c r="M173" s="118">
        <v>0.35</v>
      </c>
      <c r="N173" s="118">
        <v>121192893.69573459</v>
      </c>
      <c r="O173" s="227"/>
    </row>
    <row r="174" spans="2:15" x14ac:dyDescent="0.2">
      <c r="B174" s="118">
        <v>173</v>
      </c>
      <c r="C174" s="118">
        <v>29578.77</v>
      </c>
      <c r="D174" s="118">
        <v>0.03</v>
      </c>
      <c r="E174" s="118">
        <v>0.2</v>
      </c>
      <c r="F174" s="118">
        <v>72951.59</v>
      </c>
      <c r="G174" s="118">
        <v>12209576.539999999</v>
      </c>
      <c r="H174" s="118">
        <v>61761.120000000003</v>
      </c>
      <c r="I174" s="118">
        <v>90394.68</v>
      </c>
      <c r="J174" s="118">
        <v>1669300.25</v>
      </c>
      <c r="K174" s="118">
        <v>5395519.2000000002</v>
      </c>
      <c r="L174" s="118">
        <v>0.43</v>
      </c>
      <c r="M174" s="118">
        <v>0.33</v>
      </c>
      <c r="N174" s="118">
        <v>119892630.49389814</v>
      </c>
      <c r="O174" s="227"/>
    </row>
    <row r="175" spans="2:15" x14ac:dyDescent="0.2">
      <c r="B175" s="118">
        <v>174</v>
      </c>
      <c r="C175" s="118">
        <v>36039.379999999997</v>
      </c>
      <c r="D175" s="118">
        <v>0.04</v>
      </c>
      <c r="E175" s="118">
        <v>0.2</v>
      </c>
      <c r="F175" s="118">
        <v>89971.87</v>
      </c>
      <c r="G175" s="118">
        <v>20509878.800000001</v>
      </c>
      <c r="H175" s="118">
        <v>39292.800000000003</v>
      </c>
      <c r="I175" s="118">
        <v>102221.01</v>
      </c>
      <c r="J175" s="118">
        <v>1577720.99</v>
      </c>
      <c r="K175" s="118">
        <v>5395519.2000000002</v>
      </c>
      <c r="L175" s="118">
        <v>0.4</v>
      </c>
      <c r="M175" s="118">
        <v>0.36</v>
      </c>
      <c r="N175" s="118">
        <v>169228340.56629562</v>
      </c>
      <c r="O175" s="227"/>
    </row>
    <row r="176" spans="2:15" x14ac:dyDescent="0.2">
      <c r="B176" s="118">
        <v>175</v>
      </c>
      <c r="C176" s="118">
        <v>34018.32</v>
      </c>
      <c r="D176" s="118">
        <v>0.05</v>
      </c>
      <c r="E176" s="118">
        <v>0.24</v>
      </c>
      <c r="F176" s="118">
        <v>69690.570000000007</v>
      </c>
      <c r="G176" s="118">
        <v>19659404.370000001</v>
      </c>
      <c r="H176" s="118">
        <v>51744.82</v>
      </c>
      <c r="I176" s="118">
        <v>100713.34</v>
      </c>
      <c r="J176" s="118">
        <v>2599926.66</v>
      </c>
      <c r="K176" s="118">
        <v>5395519.2000000002</v>
      </c>
      <c r="L176" s="118">
        <v>0.41</v>
      </c>
      <c r="M176" s="118">
        <v>0.28000000000000003</v>
      </c>
      <c r="N176" s="118">
        <v>274293926.35432029</v>
      </c>
      <c r="O176" s="227"/>
    </row>
    <row r="177" spans="2:15" x14ac:dyDescent="0.2">
      <c r="B177" s="118">
        <v>176</v>
      </c>
      <c r="C177" s="118">
        <v>18101.97</v>
      </c>
      <c r="D177" s="118">
        <v>0.03</v>
      </c>
      <c r="E177" s="118">
        <v>0.22</v>
      </c>
      <c r="F177" s="118">
        <v>75342.23</v>
      </c>
      <c r="G177" s="118">
        <v>22031200.460000001</v>
      </c>
      <c r="H177" s="118">
        <v>43528.05</v>
      </c>
      <c r="I177" s="118">
        <v>115922.44</v>
      </c>
      <c r="J177" s="118">
        <v>2633478.0499999998</v>
      </c>
      <c r="K177" s="118">
        <v>5395519.2000000002</v>
      </c>
      <c r="L177" s="118">
        <v>0.47</v>
      </c>
      <c r="M177" s="118">
        <v>0.28999999999999998</v>
      </c>
      <c r="N177" s="118">
        <v>86888384.141929939</v>
      </c>
      <c r="O177" s="227"/>
    </row>
    <row r="178" spans="2:15" x14ac:dyDescent="0.2">
      <c r="B178" s="118">
        <v>177</v>
      </c>
      <c r="C178" s="118">
        <v>26104.15</v>
      </c>
      <c r="D178" s="118">
        <v>0.03</v>
      </c>
      <c r="E178" s="118">
        <v>0.21</v>
      </c>
      <c r="F178" s="118">
        <v>68549.850000000006</v>
      </c>
      <c r="G178" s="118">
        <v>14280771.289999999</v>
      </c>
      <c r="H178" s="118">
        <v>48219.55</v>
      </c>
      <c r="I178" s="118">
        <v>67316.45</v>
      </c>
      <c r="J178" s="118">
        <v>3649295.69</v>
      </c>
      <c r="K178" s="118">
        <v>5395519.2000000002</v>
      </c>
      <c r="L178" s="118">
        <v>0.5</v>
      </c>
      <c r="M178" s="118">
        <v>0.25</v>
      </c>
      <c r="N178" s="118">
        <v>154677393.39085674</v>
      </c>
      <c r="O178" s="227"/>
    </row>
    <row r="179" spans="2:15" x14ac:dyDescent="0.2">
      <c r="B179" s="118">
        <v>178</v>
      </c>
      <c r="C179" s="118">
        <v>30520.87</v>
      </c>
      <c r="D179" s="118">
        <v>0.02</v>
      </c>
      <c r="E179" s="118">
        <v>0.15</v>
      </c>
      <c r="F179" s="118">
        <v>42547.57</v>
      </c>
      <c r="G179" s="118">
        <v>15831120.630000001</v>
      </c>
      <c r="H179" s="118">
        <v>44027.82</v>
      </c>
      <c r="I179" s="118">
        <v>90588.77</v>
      </c>
      <c r="J179" s="118">
        <v>1549740.03</v>
      </c>
      <c r="K179" s="118">
        <v>5395519.2000000002</v>
      </c>
      <c r="L179" s="118">
        <v>0.51</v>
      </c>
      <c r="M179" s="118">
        <v>0.33</v>
      </c>
      <c r="N179" s="118">
        <v>29991864.672502302</v>
      </c>
      <c r="O179" s="227"/>
    </row>
    <row r="180" spans="2:15" x14ac:dyDescent="0.2">
      <c r="B180" s="118">
        <v>179</v>
      </c>
      <c r="C180" s="118">
        <v>33949.339999999997</v>
      </c>
      <c r="D180" s="118">
        <v>0.03</v>
      </c>
      <c r="E180" s="118">
        <v>0.19</v>
      </c>
      <c r="F180" s="118">
        <v>58603.8</v>
      </c>
      <c r="G180" s="118">
        <v>16368454.02</v>
      </c>
      <c r="H180" s="118">
        <v>65010.27</v>
      </c>
      <c r="I180" s="118">
        <v>98997.99</v>
      </c>
      <c r="J180" s="118">
        <v>2571221.5</v>
      </c>
      <c r="K180" s="118">
        <v>5395519.2000000002</v>
      </c>
      <c r="L180" s="118">
        <v>0.4</v>
      </c>
      <c r="M180" s="118">
        <v>0.3</v>
      </c>
      <c r="N180" s="118">
        <v>130377202.60670832</v>
      </c>
      <c r="O180" s="227"/>
    </row>
    <row r="181" spans="2:15" x14ac:dyDescent="0.2">
      <c r="B181" s="118">
        <v>180</v>
      </c>
      <c r="C181" s="118">
        <v>8011.69</v>
      </c>
      <c r="D181" s="118">
        <v>0.03</v>
      </c>
      <c r="E181" s="118">
        <v>0.2</v>
      </c>
      <c r="F181" s="118">
        <v>92665.77</v>
      </c>
      <c r="G181" s="118">
        <v>17633419.82</v>
      </c>
      <c r="H181" s="118">
        <v>36832.9</v>
      </c>
      <c r="I181" s="118">
        <v>118640.11</v>
      </c>
      <c r="J181" s="118">
        <v>2278486.86</v>
      </c>
      <c r="K181" s="118">
        <v>5395519.2000000002</v>
      </c>
      <c r="L181" s="118">
        <v>0.4</v>
      </c>
      <c r="M181" s="118">
        <v>0.24</v>
      </c>
      <c r="N181" s="118">
        <v>66913562.402719118</v>
      </c>
      <c r="O181" s="227"/>
    </row>
    <row r="182" spans="2:15" x14ac:dyDescent="0.2">
      <c r="B182" s="118">
        <v>181</v>
      </c>
      <c r="C182" s="118">
        <v>25876.83</v>
      </c>
      <c r="D182" s="118">
        <v>0.03</v>
      </c>
      <c r="E182" s="118">
        <v>0.2</v>
      </c>
      <c r="F182" s="118">
        <v>69252.84</v>
      </c>
      <c r="G182" s="118">
        <v>21450400.300000001</v>
      </c>
      <c r="H182" s="118">
        <v>57617.77</v>
      </c>
      <c r="I182" s="118">
        <v>89187.53</v>
      </c>
      <c r="J182" s="118">
        <v>3256544.87</v>
      </c>
      <c r="K182" s="118">
        <v>5395519.2000000002</v>
      </c>
      <c r="L182" s="118">
        <v>0.52</v>
      </c>
      <c r="M182" s="118">
        <v>0.23</v>
      </c>
      <c r="N182" s="118">
        <v>156327087.42322254</v>
      </c>
      <c r="O182" s="227"/>
    </row>
    <row r="183" spans="2:15" x14ac:dyDescent="0.2">
      <c r="B183" s="118">
        <v>182</v>
      </c>
      <c r="C183" s="118">
        <v>32229.91</v>
      </c>
      <c r="D183" s="118">
        <v>0.03</v>
      </c>
      <c r="E183" s="118">
        <v>0.14000000000000001</v>
      </c>
      <c r="F183" s="118">
        <v>54132.46</v>
      </c>
      <c r="G183" s="118">
        <v>23785824.57</v>
      </c>
      <c r="H183" s="118">
        <v>66555.179999999993</v>
      </c>
      <c r="I183" s="118">
        <v>86046.12</v>
      </c>
      <c r="J183" s="118">
        <v>3184124.91</v>
      </c>
      <c r="K183" s="118">
        <v>5395519.2000000002</v>
      </c>
      <c r="L183" s="118">
        <v>0.36</v>
      </c>
      <c r="M183" s="118">
        <v>0.23</v>
      </c>
      <c r="N183" s="118">
        <v>137404510.9006668</v>
      </c>
      <c r="O183" s="227"/>
    </row>
    <row r="184" spans="2:15" x14ac:dyDescent="0.2">
      <c r="B184" s="118">
        <v>183</v>
      </c>
      <c r="C184" s="118">
        <v>23864.38</v>
      </c>
      <c r="D184" s="118">
        <v>0.05</v>
      </c>
      <c r="E184" s="118">
        <v>0.25</v>
      </c>
      <c r="F184" s="118">
        <v>88384.42</v>
      </c>
      <c r="G184" s="118">
        <v>20253588.440000001</v>
      </c>
      <c r="H184" s="118">
        <v>55135.24</v>
      </c>
      <c r="I184" s="118">
        <v>110285.85</v>
      </c>
      <c r="J184" s="118">
        <v>2220633.7599999998</v>
      </c>
      <c r="K184" s="118">
        <v>5395519.2000000002</v>
      </c>
      <c r="L184" s="118">
        <v>0.39</v>
      </c>
      <c r="M184" s="118">
        <v>0.24</v>
      </c>
      <c r="N184" s="118">
        <v>350254515.48704875</v>
      </c>
      <c r="O184" s="227"/>
    </row>
    <row r="185" spans="2:15" x14ac:dyDescent="0.2">
      <c r="B185" s="118">
        <v>184</v>
      </c>
      <c r="C185" s="118">
        <v>29503.23</v>
      </c>
      <c r="D185" s="118">
        <v>0.03</v>
      </c>
      <c r="E185" s="118">
        <v>0.28000000000000003</v>
      </c>
      <c r="F185" s="118">
        <v>81528.3</v>
      </c>
      <c r="G185" s="118">
        <v>18741174.309999999</v>
      </c>
      <c r="H185" s="118">
        <v>53480.21</v>
      </c>
      <c r="I185" s="118">
        <v>98422.23</v>
      </c>
      <c r="J185" s="118">
        <v>2155538.59</v>
      </c>
      <c r="K185" s="118">
        <v>5395519.2000000002</v>
      </c>
      <c r="L185" s="118">
        <v>0.37</v>
      </c>
      <c r="M185" s="118">
        <v>0.33</v>
      </c>
      <c r="N185" s="118">
        <v>210750171.51473761</v>
      </c>
      <c r="O185" s="227"/>
    </row>
    <row r="186" spans="2:15" x14ac:dyDescent="0.2">
      <c r="B186" s="118">
        <v>185</v>
      </c>
      <c r="C186" s="118">
        <v>29848.15</v>
      </c>
      <c r="D186" s="118">
        <v>0.03</v>
      </c>
      <c r="E186" s="118">
        <v>0.2</v>
      </c>
      <c r="F186" s="118">
        <v>72499.25</v>
      </c>
      <c r="G186" s="118">
        <v>16660535.42</v>
      </c>
      <c r="H186" s="118">
        <v>57925.96</v>
      </c>
      <c r="I186" s="118">
        <v>89451.7</v>
      </c>
      <c r="J186" s="118">
        <v>2346273.96</v>
      </c>
      <c r="K186" s="118">
        <v>5395519.2000000002</v>
      </c>
      <c r="L186" s="118">
        <v>0.4</v>
      </c>
      <c r="M186" s="118">
        <v>0.34</v>
      </c>
      <c r="N186" s="118">
        <v>114162091.1417602</v>
      </c>
      <c r="O186" s="227"/>
    </row>
    <row r="187" spans="2:15" x14ac:dyDescent="0.2">
      <c r="B187" s="118">
        <v>186</v>
      </c>
      <c r="C187" s="118">
        <v>9777.15</v>
      </c>
      <c r="D187" s="118">
        <v>0.03</v>
      </c>
      <c r="E187" s="118">
        <v>0.22</v>
      </c>
      <c r="F187" s="118">
        <v>59600.02</v>
      </c>
      <c r="G187" s="118">
        <v>15256776.18</v>
      </c>
      <c r="H187" s="118">
        <v>33252.01</v>
      </c>
      <c r="I187" s="118">
        <v>109312.39</v>
      </c>
      <c r="J187" s="118">
        <v>2984465.36</v>
      </c>
      <c r="K187" s="118">
        <v>5395519.2000000002</v>
      </c>
      <c r="L187" s="118">
        <v>0.38</v>
      </c>
      <c r="M187" s="118">
        <v>0.31</v>
      </c>
      <c r="N187" s="118">
        <v>30801965.33077728</v>
      </c>
      <c r="O187" s="227"/>
    </row>
    <row r="188" spans="2:15" x14ac:dyDescent="0.2">
      <c r="B188" s="118">
        <v>187</v>
      </c>
      <c r="C188" s="118">
        <v>40490.160000000003</v>
      </c>
      <c r="D188" s="118">
        <v>0.03</v>
      </c>
      <c r="E188" s="118">
        <v>0.14000000000000001</v>
      </c>
      <c r="F188" s="118">
        <v>67903.8</v>
      </c>
      <c r="G188" s="118">
        <v>25927080.690000001</v>
      </c>
      <c r="H188" s="118">
        <v>50726.83</v>
      </c>
      <c r="I188" s="118">
        <v>123102.64</v>
      </c>
      <c r="J188" s="118">
        <v>2817559.96</v>
      </c>
      <c r="K188" s="118">
        <v>5395519.2000000002</v>
      </c>
      <c r="L188" s="118">
        <v>0.41</v>
      </c>
      <c r="M188" s="118">
        <v>0.28999999999999998</v>
      </c>
      <c r="N188" s="118">
        <v>130837184.51397538</v>
      </c>
      <c r="O188" s="227"/>
    </row>
    <row r="189" spans="2:15" x14ac:dyDescent="0.2">
      <c r="B189" s="118">
        <v>188</v>
      </c>
      <c r="C189" s="118">
        <v>21629.05</v>
      </c>
      <c r="D189" s="118">
        <v>0.04</v>
      </c>
      <c r="E189" s="118">
        <v>0.21</v>
      </c>
      <c r="F189" s="118">
        <v>67353.48</v>
      </c>
      <c r="G189" s="118">
        <v>21561489.969999999</v>
      </c>
      <c r="H189" s="118">
        <v>40595.78</v>
      </c>
      <c r="I189" s="118">
        <v>74203.320000000007</v>
      </c>
      <c r="J189" s="118">
        <v>1439294.8</v>
      </c>
      <c r="K189" s="118">
        <v>5395519.2000000002</v>
      </c>
      <c r="L189" s="118">
        <v>0.46</v>
      </c>
      <c r="M189" s="118">
        <v>0.33</v>
      </c>
      <c r="N189" s="118">
        <v>74078489.899051845</v>
      </c>
      <c r="O189" s="227"/>
    </row>
    <row r="190" spans="2:15" x14ac:dyDescent="0.2">
      <c r="B190" s="118">
        <v>189</v>
      </c>
      <c r="C190" s="118">
        <v>32092.26</v>
      </c>
      <c r="D190" s="118">
        <v>0.04</v>
      </c>
      <c r="E190" s="118">
        <v>0.23</v>
      </c>
      <c r="F190" s="118">
        <v>36646.85</v>
      </c>
      <c r="G190" s="118">
        <v>13594231.800000001</v>
      </c>
      <c r="H190" s="118">
        <v>62167.76</v>
      </c>
      <c r="I190" s="118">
        <v>101977.81</v>
      </c>
      <c r="J190" s="118">
        <v>2237918.4500000002</v>
      </c>
      <c r="K190" s="118">
        <v>5395519.2000000002</v>
      </c>
      <c r="L190" s="118">
        <v>0.36</v>
      </c>
      <c r="M190" s="118">
        <v>0.35</v>
      </c>
      <c r="N190" s="118">
        <v>74338741.708909705</v>
      </c>
      <c r="O190" s="227"/>
    </row>
    <row r="191" spans="2:15" x14ac:dyDescent="0.2">
      <c r="B191" s="118">
        <v>190</v>
      </c>
      <c r="C191" s="118">
        <v>14304.47</v>
      </c>
      <c r="D191" s="118">
        <v>0.03</v>
      </c>
      <c r="E191" s="118">
        <v>0.2</v>
      </c>
      <c r="F191" s="118">
        <v>72268.88</v>
      </c>
      <c r="G191" s="118">
        <v>13617201.449999999</v>
      </c>
      <c r="H191" s="118">
        <v>45944.45</v>
      </c>
      <c r="I191" s="118">
        <v>109846.3</v>
      </c>
      <c r="J191" s="118">
        <v>2215611.56</v>
      </c>
      <c r="K191" s="118">
        <v>5395519.2000000002</v>
      </c>
      <c r="L191" s="118">
        <v>0.38</v>
      </c>
      <c r="M191" s="118">
        <v>0.28999999999999998</v>
      </c>
      <c r="N191" s="118">
        <v>73791591.356731713</v>
      </c>
      <c r="O191" s="227"/>
    </row>
    <row r="192" spans="2:15" x14ac:dyDescent="0.2">
      <c r="B192" s="118">
        <v>191</v>
      </c>
      <c r="C192" s="118">
        <v>14636.71</v>
      </c>
      <c r="D192" s="118">
        <v>0.02</v>
      </c>
      <c r="E192" s="118">
        <v>0.16</v>
      </c>
      <c r="F192" s="118">
        <v>61019.97</v>
      </c>
      <c r="G192" s="118">
        <v>20298854.890000001</v>
      </c>
      <c r="H192" s="118">
        <v>58074.78</v>
      </c>
      <c r="I192" s="118">
        <v>131954.91</v>
      </c>
      <c r="J192" s="118">
        <v>2055106.33</v>
      </c>
      <c r="K192" s="118">
        <v>5395519.2000000002</v>
      </c>
      <c r="L192" s="118">
        <v>0.35</v>
      </c>
      <c r="M192" s="118">
        <v>0.3</v>
      </c>
      <c r="N192" s="118">
        <v>33355376.652837329</v>
      </c>
      <c r="O192" s="227"/>
    </row>
    <row r="193" spans="2:15" x14ac:dyDescent="0.2">
      <c r="B193" s="118">
        <v>192</v>
      </c>
      <c r="C193" s="118">
        <v>9411.6200000000008</v>
      </c>
      <c r="D193" s="118">
        <v>0.02</v>
      </c>
      <c r="E193" s="118">
        <v>0.25</v>
      </c>
      <c r="F193" s="118">
        <v>69499.63</v>
      </c>
      <c r="G193" s="118">
        <v>20128086.289999999</v>
      </c>
      <c r="H193" s="118">
        <v>58722.39</v>
      </c>
      <c r="I193" s="118">
        <v>112284.75</v>
      </c>
      <c r="J193" s="118">
        <v>2310156.0699999998</v>
      </c>
      <c r="K193" s="118">
        <v>5395519.2000000002</v>
      </c>
      <c r="L193" s="118">
        <v>0.55000000000000004</v>
      </c>
      <c r="M193" s="118">
        <v>0.21</v>
      </c>
      <c r="N193" s="118">
        <v>58659048.963108093</v>
      </c>
      <c r="O193" s="227"/>
    </row>
    <row r="194" spans="2:15" x14ac:dyDescent="0.2">
      <c r="B194" s="118">
        <v>193</v>
      </c>
      <c r="C194" s="118">
        <v>31108.93</v>
      </c>
      <c r="D194" s="118">
        <v>0.04</v>
      </c>
      <c r="E194" s="118">
        <v>0.2</v>
      </c>
      <c r="F194" s="118">
        <v>30116.639999999999</v>
      </c>
      <c r="G194" s="118">
        <v>21577507.690000001</v>
      </c>
      <c r="H194" s="118">
        <v>30915.599999999999</v>
      </c>
      <c r="I194" s="118">
        <v>92847.71</v>
      </c>
      <c r="J194" s="118">
        <v>2381857.06</v>
      </c>
      <c r="K194" s="118">
        <v>5395519.2000000002</v>
      </c>
      <c r="L194" s="118">
        <v>0.42</v>
      </c>
      <c r="M194" s="118">
        <v>0.22</v>
      </c>
      <c r="N194" s="118">
        <v>109004600.59816307</v>
      </c>
      <c r="O194" s="227"/>
    </row>
    <row r="195" spans="2:15" x14ac:dyDescent="0.2">
      <c r="B195" s="118">
        <v>194</v>
      </c>
      <c r="C195" s="118">
        <v>29431.79</v>
      </c>
      <c r="D195" s="118">
        <v>0.05</v>
      </c>
      <c r="E195" s="118">
        <v>0.21</v>
      </c>
      <c r="F195" s="118">
        <v>49009.47</v>
      </c>
      <c r="G195" s="118">
        <v>20396325.41</v>
      </c>
      <c r="H195" s="118">
        <v>34297.910000000003</v>
      </c>
      <c r="I195" s="118">
        <v>101975.74</v>
      </c>
      <c r="J195" s="118">
        <v>2371897.14</v>
      </c>
      <c r="K195" s="118">
        <v>5395519.2000000002</v>
      </c>
      <c r="L195" s="118">
        <v>0.39</v>
      </c>
      <c r="M195" s="118">
        <v>0.22</v>
      </c>
      <c r="N195" s="118">
        <v>223590407.85023558</v>
      </c>
      <c r="O195" s="227"/>
    </row>
    <row r="196" spans="2:15" x14ac:dyDescent="0.2">
      <c r="B196" s="118">
        <v>195</v>
      </c>
      <c r="C196" s="118">
        <v>14511.89</v>
      </c>
      <c r="D196" s="118">
        <v>0.02</v>
      </c>
      <c r="E196" s="118">
        <v>0.13</v>
      </c>
      <c r="F196" s="118">
        <v>73687.58</v>
      </c>
      <c r="G196" s="118">
        <v>16544115.68</v>
      </c>
      <c r="H196" s="118">
        <v>59880.53</v>
      </c>
      <c r="I196" s="118">
        <v>69364.52</v>
      </c>
      <c r="J196" s="118">
        <v>1989006.52</v>
      </c>
      <c r="K196" s="118">
        <v>5395519.2000000002</v>
      </c>
      <c r="L196" s="118">
        <v>0.39</v>
      </c>
      <c r="M196" s="118">
        <v>0.36</v>
      </c>
      <c r="N196" s="118">
        <v>16626977.058651231</v>
      </c>
      <c r="O196" s="227"/>
    </row>
    <row r="197" spans="2:15" x14ac:dyDescent="0.2">
      <c r="B197" s="118">
        <v>196</v>
      </c>
      <c r="C197" s="118">
        <v>23228.560000000001</v>
      </c>
      <c r="D197" s="118">
        <v>0.04</v>
      </c>
      <c r="E197" s="118">
        <v>0.21</v>
      </c>
      <c r="F197" s="118">
        <v>94363.56</v>
      </c>
      <c r="G197" s="118">
        <v>16166441.5</v>
      </c>
      <c r="H197" s="118">
        <v>62255.15</v>
      </c>
      <c r="I197" s="118">
        <v>86282.1</v>
      </c>
      <c r="J197" s="118">
        <v>2785598.92</v>
      </c>
      <c r="K197" s="118">
        <v>5395519.2000000002</v>
      </c>
      <c r="L197" s="118">
        <v>0.41</v>
      </c>
      <c r="M197" s="118">
        <v>0.23</v>
      </c>
      <c r="N197" s="118">
        <v>291826663.63865</v>
      </c>
      <c r="O197" s="227"/>
    </row>
    <row r="198" spans="2:15" x14ac:dyDescent="0.2">
      <c r="B198" s="118">
        <v>197</v>
      </c>
      <c r="C198" s="118">
        <v>8722.5499999999993</v>
      </c>
      <c r="D198" s="118">
        <v>0.04</v>
      </c>
      <c r="E198" s="118">
        <v>0.13</v>
      </c>
      <c r="F198" s="118">
        <v>60978.18</v>
      </c>
      <c r="G198" s="118">
        <v>18275075.940000001</v>
      </c>
      <c r="H198" s="118">
        <v>49196.33</v>
      </c>
      <c r="I198" s="118">
        <v>86143.679999999993</v>
      </c>
      <c r="J198" s="118">
        <v>2392793.15</v>
      </c>
      <c r="K198" s="118">
        <v>5395519.2000000002</v>
      </c>
      <c r="L198" s="118">
        <v>0.43</v>
      </c>
      <c r="M198" s="118">
        <v>0.21</v>
      </c>
      <c r="N198" s="118">
        <v>30483813.892356496</v>
      </c>
      <c r="O198" s="227"/>
    </row>
    <row r="199" spans="2:15" x14ac:dyDescent="0.2">
      <c r="B199" s="118">
        <v>198</v>
      </c>
      <c r="C199" s="118">
        <v>39617.71</v>
      </c>
      <c r="D199" s="118">
        <v>0.04</v>
      </c>
      <c r="E199" s="118">
        <v>0.24</v>
      </c>
      <c r="F199" s="118">
        <v>51766.8</v>
      </c>
      <c r="G199" s="118">
        <v>21159391.620000001</v>
      </c>
      <c r="H199" s="118">
        <v>46305.89</v>
      </c>
      <c r="I199" s="118">
        <v>105190.98</v>
      </c>
      <c r="J199" s="118">
        <v>2616317.44</v>
      </c>
      <c r="K199" s="118">
        <v>5395519.2000000002</v>
      </c>
      <c r="L199" s="118">
        <v>0.55000000000000004</v>
      </c>
      <c r="M199" s="118">
        <v>0.26</v>
      </c>
      <c r="N199" s="118">
        <v>182191306.39325127</v>
      </c>
      <c r="O199" s="227"/>
    </row>
    <row r="200" spans="2:15" x14ac:dyDescent="0.2">
      <c r="B200" s="118">
        <v>199</v>
      </c>
      <c r="C200" s="118">
        <v>20024.310000000001</v>
      </c>
      <c r="D200" s="118">
        <v>0.04</v>
      </c>
      <c r="E200" s="118">
        <v>0.2</v>
      </c>
      <c r="F200" s="118">
        <v>75664.350000000006</v>
      </c>
      <c r="G200" s="118">
        <v>18359254.100000001</v>
      </c>
      <c r="H200" s="118">
        <v>69618.820000000007</v>
      </c>
      <c r="I200" s="118">
        <v>106921.54</v>
      </c>
      <c r="J200" s="118">
        <v>2662543.5099999998</v>
      </c>
      <c r="K200" s="118">
        <v>5395519.2000000002</v>
      </c>
      <c r="L200" s="118">
        <v>0.39</v>
      </c>
      <c r="M200" s="118">
        <v>0.23</v>
      </c>
      <c r="N200" s="118">
        <v>190090613.54767999</v>
      </c>
      <c r="O200" s="227"/>
    </row>
    <row r="201" spans="2:15" x14ac:dyDescent="0.2">
      <c r="B201" s="118">
        <v>200</v>
      </c>
      <c r="C201" s="118">
        <v>25888.38</v>
      </c>
      <c r="D201" s="118">
        <v>0.04</v>
      </c>
      <c r="E201" s="118">
        <v>0.11</v>
      </c>
      <c r="F201" s="118">
        <v>72069.399999999994</v>
      </c>
      <c r="G201" s="118">
        <v>21335602.039999999</v>
      </c>
      <c r="H201" s="118">
        <v>59673.78</v>
      </c>
      <c r="I201" s="118">
        <v>83174.89</v>
      </c>
      <c r="J201" s="118">
        <v>3172969.66</v>
      </c>
      <c r="K201" s="118">
        <v>5395519.2000000002</v>
      </c>
      <c r="L201" s="118">
        <v>0.41</v>
      </c>
      <c r="M201" s="118">
        <v>0.3</v>
      </c>
      <c r="N201" s="118">
        <v>61976300.730923548</v>
      </c>
      <c r="O201" s="227"/>
    </row>
    <row r="202" spans="2:15" x14ac:dyDescent="0.2">
      <c r="B202" s="118">
        <v>201</v>
      </c>
      <c r="C202" s="118">
        <v>26864.61</v>
      </c>
      <c r="D202" s="118">
        <v>0.04</v>
      </c>
      <c r="E202" s="118">
        <v>0.18</v>
      </c>
      <c r="F202" s="118">
        <v>72867.240000000005</v>
      </c>
      <c r="G202" s="118">
        <v>17624991.140000001</v>
      </c>
      <c r="H202" s="118">
        <v>48477</v>
      </c>
      <c r="I202" s="118">
        <v>114755.43</v>
      </c>
      <c r="J202" s="118">
        <v>2831006.85</v>
      </c>
      <c r="K202" s="118">
        <v>5395519.2000000002</v>
      </c>
      <c r="L202" s="118">
        <v>0.39</v>
      </c>
      <c r="M202" s="118">
        <v>0.34</v>
      </c>
      <c r="N202" s="118">
        <v>99020992.876456723</v>
      </c>
      <c r="O202" s="227"/>
    </row>
    <row r="203" spans="2:15" x14ac:dyDescent="0.2">
      <c r="B203" s="118">
        <v>202</v>
      </c>
      <c r="C203" s="118">
        <v>39465.589999999997</v>
      </c>
      <c r="D203" s="118">
        <v>0.03</v>
      </c>
      <c r="E203" s="118">
        <v>0.16</v>
      </c>
      <c r="F203" s="118">
        <v>57963.87</v>
      </c>
      <c r="G203" s="118">
        <v>20319399.920000002</v>
      </c>
      <c r="H203" s="118">
        <v>73093.02</v>
      </c>
      <c r="I203" s="118">
        <v>100206.69</v>
      </c>
      <c r="J203" s="118">
        <v>2025986.68</v>
      </c>
      <c r="K203" s="118">
        <v>5395519.2000000002</v>
      </c>
      <c r="L203" s="118">
        <v>0.42</v>
      </c>
      <c r="M203" s="118">
        <v>0.27</v>
      </c>
      <c r="N203" s="118">
        <v>147277436.89037827</v>
      </c>
      <c r="O203" s="227"/>
    </row>
    <row r="204" spans="2:15" x14ac:dyDescent="0.2">
      <c r="B204" s="118">
        <v>203</v>
      </c>
      <c r="C204" s="118">
        <v>28143.31</v>
      </c>
      <c r="D204" s="118">
        <v>0.04</v>
      </c>
      <c r="E204" s="118">
        <v>0.21</v>
      </c>
      <c r="F204" s="118">
        <v>31776.37</v>
      </c>
      <c r="G204" s="118">
        <v>21974471.370000001</v>
      </c>
      <c r="H204" s="118">
        <v>48102.12</v>
      </c>
      <c r="I204" s="118">
        <v>120634.51</v>
      </c>
      <c r="J204" s="118">
        <v>3358845.26</v>
      </c>
      <c r="K204" s="118">
        <v>5395519.2000000002</v>
      </c>
      <c r="L204" s="118">
        <v>0.48</v>
      </c>
      <c r="M204" s="118">
        <v>0.32</v>
      </c>
      <c r="N204" s="118">
        <v>36129653.005776867</v>
      </c>
      <c r="O204" s="227"/>
    </row>
    <row r="205" spans="2:15" x14ac:dyDescent="0.2">
      <c r="B205" s="118">
        <v>204</v>
      </c>
      <c r="C205" s="118">
        <v>29416.54</v>
      </c>
      <c r="D205" s="118">
        <v>0.05</v>
      </c>
      <c r="E205" s="118">
        <v>0.22</v>
      </c>
      <c r="F205" s="118">
        <v>64683.32</v>
      </c>
      <c r="G205" s="118">
        <v>28606807.710000001</v>
      </c>
      <c r="H205" s="118">
        <v>69381.929999999993</v>
      </c>
      <c r="I205" s="118">
        <v>124488.97</v>
      </c>
      <c r="J205" s="118">
        <v>2899313.64</v>
      </c>
      <c r="K205" s="118">
        <v>5395519.2000000002</v>
      </c>
      <c r="L205" s="118">
        <v>0.33</v>
      </c>
      <c r="M205" s="118">
        <v>0.32</v>
      </c>
      <c r="N205" s="118">
        <v>159650703.0615668</v>
      </c>
      <c r="O205" s="227"/>
    </row>
    <row r="206" spans="2:15" x14ac:dyDescent="0.2">
      <c r="B206" s="118">
        <v>205</v>
      </c>
      <c r="C206" s="118">
        <v>27420.31</v>
      </c>
      <c r="D206" s="118">
        <v>0.03</v>
      </c>
      <c r="E206" s="118">
        <v>0.15</v>
      </c>
      <c r="F206" s="118">
        <v>61160.62</v>
      </c>
      <c r="G206" s="118">
        <v>16179482.470000001</v>
      </c>
      <c r="H206" s="118">
        <v>46440.88</v>
      </c>
      <c r="I206" s="118">
        <v>112607.26</v>
      </c>
      <c r="J206" s="118">
        <v>2470208.65</v>
      </c>
      <c r="K206" s="118">
        <v>5395519.2000000002</v>
      </c>
      <c r="L206" s="118">
        <v>0.42</v>
      </c>
      <c r="M206" s="118">
        <v>0.34</v>
      </c>
      <c r="N206" s="118">
        <v>55999600.575830862</v>
      </c>
      <c r="O206" s="227"/>
    </row>
    <row r="207" spans="2:15" x14ac:dyDescent="0.2">
      <c r="B207" s="118">
        <v>206</v>
      </c>
      <c r="C207" s="118">
        <v>40240.21</v>
      </c>
      <c r="D207" s="118">
        <v>0.05</v>
      </c>
      <c r="E207" s="118">
        <v>0.25</v>
      </c>
      <c r="F207" s="118">
        <v>96107.27</v>
      </c>
      <c r="G207" s="118">
        <v>19360901.670000002</v>
      </c>
      <c r="H207" s="118">
        <v>56012.57</v>
      </c>
      <c r="I207" s="118">
        <v>62921.57</v>
      </c>
      <c r="J207" s="118">
        <v>2319317.23</v>
      </c>
      <c r="K207" s="118">
        <v>5395519.2000000002</v>
      </c>
      <c r="L207" s="118">
        <v>0.49</v>
      </c>
      <c r="M207" s="118">
        <v>0.24</v>
      </c>
      <c r="N207" s="118">
        <v>550424995.86365569</v>
      </c>
      <c r="O207" s="227"/>
    </row>
    <row r="208" spans="2:15" x14ac:dyDescent="0.2">
      <c r="B208" s="118">
        <v>207</v>
      </c>
      <c r="C208" s="118">
        <v>27825.64</v>
      </c>
      <c r="D208" s="118">
        <v>0.05</v>
      </c>
      <c r="E208" s="118">
        <v>0.19</v>
      </c>
      <c r="F208" s="118">
        <v>85053.86</v>
      </c>
      <c r="G208" s="118">
        <v>18166121.809999999</v>
      </c>
      <c r="H208" s="118">
        <v>40272.49</v>
      </c>
      <c r="I208" s="118">
        <v>81662.83</v>
      </c>
      <c r="J208" s="118">
        <v>3541632.87</v>
      </c>
      <c r="K208" s="118">
        <v>5395519.2000000002</v>
      </c>
      <c r="L208" s="118">
        <v>0.44</v>
      </c>
      <c r="M208" s="118">
        <v>0.27</v>
      </c>
      <c r="N208" s="118">
        <v>216456687.16937518</v>
      </c>
      <c r="O208" s="227"/>
    </row>
    <row r="209" spans="2:15" x14ac:dyDescent="0.2">
      <c r="B209" s="118">
        <v>208</v>
      </c>
      <c r="C209" s="118">
        <v>31141.360000000001</v>
      </c>
      <c r="D209" s="118">
        <v>0.02</v>
      </c>
      <c r="E209" s="118">
        <v>0.19</v>
      </c>
      <c r="F209" s="118">
        <v>76405.45</v>
      </c>
      <c r="G209" s="118">
        <v>25392600.59</v>
      </c>
      <c r="H209" s="118">
        <v>56610.63</v>
      </c>
      <c r="I209" s="118">
        <v>60994.48</v>
      </c>
      <c r="J209" s="118">
        <v>2623717.25</v>
      </c>
      <c r="K209" s="118">
        <v>5395519.2000000002</v>
      </c>
      <c r="L209" s="118">
        <v>0.37</v>
      </c>
      <c r="M209" s="118">
        <v>0.34</v>
      </c>
      <c r="N209" s="118">
        <v>107082719.86738941</v>
      </c>
      <c r="O209" s="227"/>
    </row>
    <row r="210" spans="2:15" x14ac:dyDescent="0.2">
      <c r="B210" s="118">
        <v>209</v>
      </c>
      <c r="C210" s="118">
        <v>18971.39</v>
      </c>
      <c r="D210" s="118">
        <v>0.04</v>
      </c>
      <c r="E210" s="118">
        <v>0.23</v>
      </c>
      <c r="F210" s="118">
        <v>57581.7</v>
      </c>
      <c r="G210" s="118">
        <v>18601288.640000001</v>
      </c>
      <c r="H210" s="118">
        <v>46953.97</v>
      </c>
      <c r="I210" s="118">
        <v>124578.9</v>
      </c>
      <c r="J210" s="118">
        <v>2456949.1</v>
      </c>
      <c r="K210" s="118">
        <v>5395519.2000000002</v>
      </c>
      <c r="L210" s="118">
        <v>0.43</v>
      </c>
      <c r="M210" s="118">
        <v>0.3</v>
      </c>
      <c r="N210" s="118">
        <v>80916059.033697799</v>
      </c>
      <c r="O210" s="227"/>
    </row>
    <row r="211" spans="2:15" x14ac:dyDescent="0.2">
      <c r="B211" s="118">
        <v>210</v>
      </c>
      <c r="C211" s="118">
        <v>28345.82</v>
      </c>
      <c r="D211" s="118">
        <v>0.03</v>
      </c>
      <c r="E211" s="118">
        <v>0.14000000000000001</v>
      </c>
      <c r="F211" s="118">
        <v>77258.289999999994</v>
      </c>
      <c r="G211" s="118">
        <v>12891433.289999999</v>
      </c>
      <c r="H211" s="118">
        <v>46396.05</v>
      </c>
      <c r="I211" s="118">
        <v>119875.02</v>
      </c>
      <c r="J211" s="118">
        <v>2965702.14</v>
      </c>
      <c r="K211" s="118">
        <v>5395519.2000000002</v>
      </c>
      <c r="L211" s="118">
        <v>0.45</v>
      </c>
      <c r="M211" s="118">
        <v>0.27</v>
      </c>
      <c r="N211" s="118">
        <v>119169924.44312413</v>
      </c>
      <c r="O211" s="227"/>
    </row>
    <row r="212" spans="2:15" x14ac:dyDescent="0.2">
      <c r="B212" s="118">
        <v>211</v>
      </c>
      <c r="C212" s="118">
        <v>30101.74</v>
      </c>
      <c r="D212" s="118">
        <v>0.03</v>
      </c>
      <c r="E212" s="118">
        <v>0.18</v>
      </c>
      <c r="F212" s="118">
        <v>94379.39</v>
      </c>
      <c r="G212" s="118">
        <v>23092805.780000001</v>
      </c>
      <c r="H212" s="118">
        <v>43265.36</v>
      </c>
      <c r="I212" s="118">
        <v>127055.74</v>
      </c>
      <c r="J212" s="118">
        <v>3359840.54</v>
      </c>
      <c r="K212" s="118">
        <v>5395519.2000000002</v>
      </c>
      <c r="L212" s="118">
        <v>0.32</v>
      </c>
      <c r="M212" s="118">
        <v>0.32</v>
      </c>
      <c r="N212" s="118">
        <v>175980557.87725121</v>
      </c>
      <c r="O212" s="227"/>
    </row>
    <row r="213" spans="2:15" x14ac:dyDescent="0.2">
      <c r="B213" s="118">
        <v>212</v>
      </c>
      <c r="C213" s="118">
        <v>34540.89</v>
      </c>
      <c r="D213" s="118">
        <v>0.04</v>
      </c>
      <c r="E213" s="118">
        <v>0.25</v>
      </c>
      <c r="F213" s="118">
        <v>76618.48</v>
      </c>
      <c r="G213" s="118">
        <v>20569322.140000001</v>
      </c>
      <c r="H213" s="118">
        <v>50797.61</v>
      </c>
      <c r="I213" s="118">
        <v>83691.22</v>
      </c>
      <c r="J213" s="118">
        <v>2668867.42</v>
      </c>
      <c r="K213" s="118">
        <v>5395519.2000000002</v>
      </c>
      <c r="L213" s="118">
        <v>0.42</v>
      </c>
      <c r="M213" s="118">
        <v>0.34</v>
      </c>
      <c r="N213" s="118">
        <v>190309899.29630297</v>
      </c>
      <c r="O213" s="227"/>
    </row>
    <row r="214" spans="2:15" x14ac:dyDescent="0.2">
      <c r="B214" s="118">
        <v>213</v>
      </c>
      <c r="C214" s="118">
        <v>14699.03</v>
      </c>
      <c r="D214" s="118">
        <v>0.03</v>
      </c>
      <c r="E214" s="118">
        <v>0.24</v>
      </c>
      <c r="F214" s="118">
        <v>84205.86</v>
      </c>
      <c r="G214" s="118">
        <v>18044345.949999999</v>
      </c>
      <c r="H214" s="118">
        <v>52937.440000000002</v>
      </c>
      <c r="I214" s="118">
        <v>85699.12</v>
      </c>
      <c r="J214" s="118">
        <v>2675817.4500000002</v>
      </c>
      <c r="K214" s="118">
        <v>5395519.2000000002</v>
      </c>
      <c r="L214" s="118">
        <v>0.47</v>
      </c>
      <c r="M214" s="118">
        <v>0.27</v>
      </c>
      <c r="N214" s="118">
        <v>105248259.82219969</v>
      </c>
      <c r="O214" s="227"/>
    </row>
    <row r="215" spans="2:15" x14ac:dyDescent="0.2">
      <c r="B215" s="118">
        <v>214</v>
      </c>
      <c r="C215" s="118">
        <v>23431.39</v>
      </c>
      <c r="D215" s="118">
        <v>0.03</v>
      </c>
      <c r="E215" s="118">
        <v>0.16</v>
      </c>
      <c r="F215" s="118">
        <v>72795.83</v>
      </c>
      <c r="G215" s="118">
        <v>25744330.559999999</v>
      </c>
      <c r="H215" s="118">
        <v>71356.61</v>
      </c>
      <c r="I215" s="118">
        <v>93026.38</v>
      </c>
      <c r="J215" s="118">
        <v>3050804.75</v>
      </c>
      <c r="K215" s="118">
        <v>5395519.2000000002</v>
      </c>
      <c r="L215" s="118">
        <v>0.42</v>
      </c>
      <c r="M215" s="118">
        <v>0.24</v>
      </c>
      <c r="N215" s="118">
        <v>126396859.4525921</v>
      </c>
      <c r="O215" s="227"/>
    </row>
    <row r="216" spans="2:15" x14ac:dyDescent="0.2">
      <c r="B216" s="118">
        <v>215</v>
      </c>
      <c r="C216" s="118">
        <v>35434.769999999997</v>
      </c>
      <c r="D216" s="118">
        <v>0.03</v>
      </c>
      <c r="E216" s="118">
        <v>0.16</v>
      </c>
      <c r="F216" s="118">
        <v>64098.96</v>
      </c>
      <c r="G216" s="118">
        <v>17981489.920000002</v>
      </c>
      <c r="H216" s="118">
        <v>41036.33</v>
      </c>
      <c r="I216" s="118">
        <v>124422.09</v>
      </c>
      <c r="J216" s="118">
        <v>3021779.94</v>
      </c>
      <c r="K216" s="118">
        <v>5395519.2000000002</v>
      </c>
      <c r="L216" s="118">
        <v>0.4</v>
      </c>
      <c r="M216" s="118">
        <v>0.32</v>
      </c>
      <c r="N216" s="118">
        <v>105736830.95310971</v>
      </c>
      <c r="O216" s="227"/>
    </row>
    <row r="217" spans="2:15" x14ac:dyDescent="0.2">
      <c r="B217" s="118">
        <v>216</v>
      </c>
      <c r="C217" s="118">
        <v>47316.34</v>
      </c>
      <c r="D217" s="118">
        <v>0.03</v>
      </c>
      <c r="E217" s="118">
        <v>0.24</v>
      </c>
      <c r="F217" s="118">
        <v>66804.509999999995</v>
      </c>
      <c r="G217" s="118">
        <v>18907341.579999998</v>
      </c>
      <c r="H217" s="118">
        <v>62227.48</v>
      </c>
      <c r="I217" s="118">
        <v>71340.39</v>
      </c>
      <c r="J217" s="118">
        <v>2091787.7</v>
      </c>
      <c r="K217" s="118">
        <v>5395519.2000000002</v>
      </c>
      <c r="L217" s="118">
        <v>0.41</v>
      </c>
      <c r="M217" s="118">
        <v>0.25</v>
      </c>
      <c r="N217" s="118">
        <v>389687263.61440462</v>
      </c>
      <c r="O217" s="227"/>
    </row>
    <row r="218" spans="2:15" x14ac:dyDescent="0.2">
      <c r="B218" s="118">
        <v>217</v>
      </c>
      <c r="C218" s="118">
        <v>12536.8</v>
      </c>
      <c r="D218" s="118">
        <v>0.04</v>
      </c>
      <c r="E218" s="118">
        <v>0.21</v>
      </c>
      <c r="F218" s="118">
        <v>44883.53</v>
      </c>
      <c r="G218" s="118">
        <v>17973041.309999999</v>
      </c>
      <c r="H218" s="118">
        <v>38380.54</v>
      </c>
      <c r="I218" s="118">
        <v>100263.49</v>
      </c>
      <c r="J218" s="118">
        <v>2451654.7000000002</v>
      </c>
      <c r="K218" s="118">
        <v>5395519.2000000002</v>
      </c>
      <c r="L218" s="118">
        <v>0.37</v>
      </c>
      <c r="M218" s="118">
        <v>0.28999999999999998</v>
      </c>
      <c r="N218" s="118">
        <v>35905614.228165627</v>
      </c>
      <c r="O218" s="227"/>
    </row>
    <row r="219" spans="2:15" x14ac:dyDescent="0.2">
      <c r="B219" s="118">
        <v>218</v>
      </c>
      <c r="C219" s="118">
        <v>37155.51</v>
      </c>
      <c r="D219" s="118">
        <v>0.03</v>
      </c>
      <c r="E219" s="118">
        <v>0.2</v>
      </c>
      <c r="F219" s="118">
        <v>47027.3</v>
      </c>
      <c r="G219" s="118">
        <v>24511488.379999999</v>
      </c>
      <c r="H219" s="118">
        <v>58470.64</v>
      </c>
      <c r="I219" s="118">
        <v>95989.79</v>
      </c>
      <c r="J219" s="118">
        <v>1561038.89</v>
      </c>
      <c r="K219" s="118">
        <v>5395519.2000000002</v>
      </c>
      <c r="L219" s="118">
        <v>0.56000000000000005</v>
      </c>
      <c r="M219" s="118">
        <v>0.3</v>
      </c>
      <c r="N219" s="118">
        <v>74535048.351895496</v>
      </c>
      <c r="O219" s="227"/>
    </row>
    <row r="220" spans="2:15" x14ac:dyDescent="0.2">
      <c r="B220" s="118">
        <v>219</v>
      </c>
      <c r="C220" s="118">
        <v>25817.9</v>
      </c>
      <c r="D220" s="118">
        <v>0.03</v>
      </c>
      <c r="E220" s="118">
        <v>0.15</v>
      </c>
      <c r="F220" s="118">
        <v>82956.649999999994</v>
      </c>
      <c r="G220" s="118">
        <v>22787643.59</v>
      </c>
      <c r="H220" s="118">
        <v>40591.839999999997</v>
      </c>
      <c r="I220" s="118">
        <v>98849.98</v>
      </c>
      <c r="J220" s="118">
        <v>2750379.89</v>
      </c>
      <c r="K220" s="118">
        <v>5395519.2000000002</v>
      </c>
      <c r="L220" s="118">
        <v>0.37</v>
      </c>
      <c r="M220" s="118">
        <v>0.22</v>
      </c>
      <c r="N220" s="118">
        <v>202908786.65810481</v>
      </c>
      <c r="O220" s="227"/>
    </row>
    <row r="221" spans="2:15" x14ac:dyDescent="0.2">
      <c r="B221" s="118">
        <v>220</v>
      </c>
      <c r="C221" s="118">
        <v>18462.310000000001</v>
      </c>
      <c r="D221" s="118">
        <v>0.05</v>
      </c>
      <c r="E221" s="118">
        <v>0.24</v>
      </c>
      <c r="F221" s="118">
        <v>40818.06</v>
      </c>
      <c r="G221" s="118">
        <v>12942434.33</v>
      </c>
      <c r="H221" s="118">
        <v>47665.41</v>
      </c>
      <c r="I221" s="118">
        <v>82639.62</v>
      </c>
      <c r="J221" s="118">
        <v>2228020.2400000002</v>
      </c>
      <c r="K221" s="118">
        <v>5395519.2000000002</v>
      </c>
      <c r="L221" s="118">
        <v>0.35</v>
      </c>
      <c r="M221" s="118">
        <v>0.26</v>
      </c>
      <c r="N221" s="118">
        <v>103051368.39685133</v>
      </c>
      <c r="O221" s="227"/>
    </row>
    <row r="222" spans="2:15" x14ac:dyDescent="0.2">
      <c r="B222" s="118">
        <v>221</v>
      </c>
      <c r="C222" s="118">
        <v>37634.5</v>
      </c>
      <c r="D222" s="118">
        <v>0.03</v>
      </c>
      <c r="E222" s="118">
        <v>0.22</v>
      </c>
      <c r="F222" s="118">
        <v>60701.49</v>
      </c>
      <c r="G222" s="118">
        <v>23665177.199999999</v>
      </c>
      <c r="H222" s="118">
        <v>66613.77</v>
      </c>
      <c r="I222" s="118">
        <v>138880.01999999999</v>
      </c>
      <c r="J222" s="118">
        <v>2667690.19</v>
      </c>
      <c r="K222" s="118">
        <v>5395519.2000000002</v>
      </c>
      <c r="L222" s="118">
        <v>0.54</v>
      </c>
      <c r="M222" s="118">
        <v>0.28000000000000003</v>
      </c>
      <c r="N222" s="118">
        <v>146868541.81325313</v>
      </c>
      <c r="O222" s="227"/>
    </row>
    <row r="223" spans="2:15" x14ac:dyDescent="0.2">
      <c r="B223" s="118">
        <v>222</v>
      </c>
      <c r="C223" s="118">
        <v>18890.53</v>
      </c>
      <c r="D223" s="118">
        <v>0.03</v>
      </c>
      <c r="E223" s="118">
        <v>0.17</v>
      </c>
      <c r="F223" s="118">
        <v>95870.01</v>
      </c>
      <c r="G223" s="118">
        <v>21663734.559999999</v>
      </c>
      <c r="H223" s="118">
        <v>42435.839999999997</v>
      </c>
      <c r="I223" s="118">
        <v>89867.44</v>
      </c>
      <c r="J223" s="118">
        <v>2422467.2999999998</v>
      </c>
      <c r="K223" s="118">
        <v>5395519.2000000002</v>
      </c>
      <c r="L223" s="118">
        <v>0.36</v>
      </c>
      <c r="M223" s="118">
        <v>0.32</v>
      </c>
      <c r="N223" s="118">
        <v>90221219.761052966</v>
      </c>
      <c r="O223" s="227"/>
    </row>
    <row r="224" spans="2:15" x14ac:dyDescent="0.2">
      <c r="B224" s="118">
        <v>223</v>
      </c>
      <c r="C224" s="118">
        <v>21679.31</v>
      </c>
      <c r="D224" s="118">
        <v>0.02</v>
      </c>
      <c r="E224" s="118">
        <v>0.23</v>
      </c>
      <c r="F224" s="118">
        <v>78961.289999999994</v>
      </c>
      <c r="G224" s="118">
        <v>21255243.460000001</v>
      </c>
      <c r="H224" s="118">
        <v>50079.26</v>
      </c>
      <c r="I224" s="118">
        <v>98345.53</v>
      </c>
      <c r="J224" s="118">
        <v>1459640.49</v>
      </c>
      <c r="K224" s="118">
        <v>5395519.2000000002</v>
      </c>
      <c r="L224" s="118">
        <v>0.33</v>
      </c>
      <c r="M224" s="118">
        <v>0.32</v>
      </c>
      <c r="N224" s="118">
        <v>118119081.92968804</v>
      </c>
      <c r="O224" s="227"/>
    </row>
    <row r="225" spans="2:15" x14ac:dyDescent="0.2">
      <c r="B225" s="118">
        <v>224</v>
      </c>
      <c r="C225" s="118">
        <v>45211.92</v>
      </c>
      <c r="D225" s="118">
        <v>0.03</v>
      </c>
      <c r="E225" s="118">
        <v>0.18</v>
      </c>
      <c r="F225" s="118">
        <v>71985.350000000006</v>
      </c>
      <c r="G225" s="118">
        <v>22269793.77</v>
      </c>
      <c r="H225" s="118">
        <v>51266.55</v>
      </c>
      <c r="I225" s="118">
        <v>120000.62</v>
      </c>
      <c r="J225" s="118">
        <v>3278781.66</v>
      </c>
      <c r="K225" s="118">
        <v>5395519.2000000002</v>
      </c>
      <c r="L225" s="118">
        <v>0.39</v>
      </c>
      <c r="M225" s="118">
        <v>0.25</v>
      </c>
      <c r="N225" s="118">
        <v>302578695.4397282</v>
      </c>
      <c r="O225" s="227"/>
    </row>
    <row r="226" spans="2:15" x14ac:dyDescent="0.2">
      <c r="B226" s="118">
        <v>225</v>
      </c>
      <c r="C226" s="118">
        <v>32889.519999999997</v>
      </c>
      <c r="D226" s="118">
        <v>0.03</v>
      </c>
      <c r="E226" s="118">
        <v>0.2</v>
      </c>
      <c r="F226" s="118">
        <v>88450.51</v>
      </c>
      <c r="G226" s="118">
        <v>26778217.350000001</v>
      </c>
      <c r="H226" s="118">
        <v>45816.19</v>
      </c>
      <c r="I226" s="118">
        <v>77238.009999999995</v>
      </c>
      <c r="J226" s="118">
        <v>2861546.04</v>
      </c>
      <c r="K226" s="118">
        <v>5395519.2000000002</v>
      </c>
      <c r="L226" s="118">
        <v>0.39</v>
      </c>
      <c r="M226" s="118">
        <v>0.33</v>
      </c>
      <c r="N226" s="118">
        <v>164438772.51841554</v>
      </c>
      <c r="O226" s="227"/>
    </row>
    <row r="227" spans="2:15" x14ac:dyDescent="0.2">
      <c r="B227" s="118">
        <v>226</v>
      </c>
      <c r="C227" s="118">
        <v>6679.58</v>
      </c>
      <c r="D227" s="118">
        <v>0.04</v>
      </c>
      <c r="E227" s="118">
        <v>0.11</v>
      </c>
      <c r="F227" s="118">
        <v>70910.5</v>
      </c>
      <c r="G227" s="118">
        <v>19625295.780000001</v>
      </c>
      <c r="H227" s="118">
        <v>45143.33</v>
      </c>
      <c r="I227" s="118">
        <v>74300.14</v>
      </c>
      <c r="J227" s="118">
        <v>3411924.76</v>
      </c>
      <c r="K227" s="118">
        <v>5395519.2000000002</v>
      </c>
      <c r="L227" s="118">
        <v>0.45</v>
      </c>
      <c r="M227" s="118">
        <v>0.26</v>
      </c>
      <c r="N227" s="118">
        <v>3445412.0780123794</v>
      </c>
      <c r="O227" s="227"/>
    </row>
    <row r="228" spans="2:15" x14ac:dyDescent="0.2">
      <c r="B228" s="118">
        <v>227</v>
      </c>
      <c r="C228" s="118">
        <v>29059.59</v>
      </c>
      <c r="D228" s="118">
        <v>0.03</v>
      </c>
      <c r="E228" s="118">
        <v>0.19</v>
      </c>
      <c r="F228" s="118">
        <v>53733.2</v>
      </c>
      <c r="G228" s="118">
        <v>18435262.68</v>
      </c>
      <c r="H228" s="118">
        <v>49897.97</v>
      </c>
      <c r="I228" s="118">
        <v>83237.06</v>
      </c>
      <c r="J228" s="118">
        <v>3166130.2</v>
      </c>
      <c r="K228" s="118">
        <v>5395519.2000000002</v>
      </c>
      <c r="L228" s="118">
        <v>0.39</v>
      </c>
      <c r="M228" s="118">
        <v>0.26</v>
      </c>
      <c r="N228" s="118">
        <v>133536457.98500408</v>
      </c>
      <c r="O228" s="227"/>
    </row>
    <row r="229" spans="2:15" x14ac:dyDescent="0.2">
      <c r="B229" s="118">
        <v>228</v>
      </c>
      <c r="C229" s="118">
        <v>36632.1</v>
      </c>
      <c r="D229" s="118">
        <v>0.03</v>
      </c>
      <c r="E229" s="118">
        <v>0.21</v>
      </c>
      <c r="F229" s="118">
        <v>76608.039999999994</v>
      </c>
      <c r="G229" s="118">
        <v>21917972.649999999</v>
      </c>
      <c r="H229" s="118">
        <v>53594.46</v>
      </c>
      <c r="I229" s="118">
        <v>79106.240000000005</v>
      </c>
      <c r="J229" s="118">
        <v>2610382.92</v>
      </c>
      <c r="K229" s="118">
        <v>5395519.2000000002</v>
      </c>
      <c r="L229" s="118">
        <v>0.33</v>
      </c>
      <c r="M229" s="118">
        <v>0.22</v>
      </c>
      <c r="N229" s="118">
        <v>421801599.76390135</v>
      </c>
      <c r="O229" s="227"/>
    </row>
    <row r="230" spans="2:15" x14ac:dyDescent="0.2">
      <c r="B230" s="118">
        <v>229</v>
      </c>
      <c r="C230" s="118">
        <v>22295.279999999999</v>
      </c>
      <c r="D230" s="118">
        <v>0.03</v>
      </c>
      <c r="E230" s="118">
        <v>0.17</v>
      </c>
      <c r="F230" s="118">
        <v>56070.54</v>
      </c>
      <c r="G230" s="118">
        <v>18532945.18</v>
      </c>
      <c r="H230" s="118">
        <v>54981.49</v>
      </c>
      <c r="I230" s="118">
        <v>64116.45</v>
      </c>
      <c r="J230" s="118">
        <v>3160241.3</v>
      </c>
      <c r="K230" s="118">
        <v>5395519.2000000002</v>
      </c>
      <c r="L230" s="118">
        <v>0.57999999999999996</v>
      </c>
      <c r="M230" s="118">
        <v>0.28000000000000003</v>
      </c>
      <c r="N230" s="118">
        <v>45180558.201384887</v>
      </c>
      <c r="O230" s="227"/>
    </row>
    <row r="231" spans="2:15" x14ac:dyDescent="0.2">
      <c r="B231" s="118">
        <v>230</v>
      </c>
      <c r="C231" s="118">
        <v>16061.57</v>
      </c>
      <c r="D231" s="118">
        <v>0.03</v>
      </c>
      <c r="E231" s="118">
        <v>0.23</v>
      </c>
      <c r="F231" s="118">
        <v>73109.97</v>
      </c>
      <c r="G231" s="118">
        <v>17154066.190000001</v>
      </c>
      <c r="H231" s="118">
        <v>57673.79</v>
      </c>
      <c r="I231" s="118">
        <v>109078.52</v>
      </c>
      <c r="J231" s="118">
        <v>2994880</v>
      </c>
      <c r="K231" s="118">
        <v>5395519.2000000002</v>
      </c>
      <c r="L231" s="118">
        <v>0.35</v>
      </c>
      <c r="M231" s="118">
        <v>0.24</v>
      </c>
      <c r="N231" s="118">
        <v>152050318.64397022</v>
      </c>
      <c r="O231" s="227"/>
    </row>
    <row r="232" spans="2:15" x14ac:dyDescent="0.2">
      <c r="B232" s="118">
        <v>231</v>
      </c>
      <c r="C232" s="118">
        <v>26624.21</v>
      </c>
      <c r="D232" s="118">
        <v>0.03</v>
      </c>
      <c r="E232" s="118">
        <v>0.17</v>
      </c>
      <c r="F232" s="118">
        <v>74192.88</v>
      </c>
      <c r="G232" s="118">
        <v>16084285.5</v>
      </c>
      <c r="H232" s="118">
        <v>64920.55</v>
      </c>
      <c r="I232" s="118">
        <v>102532.23</v>
      </c>
      <c r="J232" s="118">
        <v>2223386.2400000002</v>
      </c>
      <c r="K232" s="118">
        <v>5395519.2000000002</v>
      </c>
      <c r="L232" s="118">
        <v>0.41</v>
      </c>
      <c r="M232" s="118">
        <v>0.28000000000000003</v>
      </c>
      <c r="N232" s="118">
        <v>129923277.65238336</v>
      </c>
      <c r="O232" s="227"/>
    </row>
    <row r="233" spans="2:15" x14ac:dyDescent="0.2">
      <c r="B233" s="118">
        <v>232</v>
      </c>
      <c r="C233" s="118">
        <v>33036.050000000003</v>
      </c>
      <c r="D233" s="118">
        <v>0.03</v>
      </c>
      <c r="E233" s="118">
        <v>0.15</v>
      </c>
      <c r="F233" s="118">
        <v>53585.49</v>
      </c>
      <c r="G233" s="118">
        <v>21860085.780000001</v>
      </c>
      <c r="H233" s="118">
        <v>45628.93</v>
      </c>
      <c r="I233" s="118">
        <v>99192.74</v>
      </c>
      <c r="J233" s="118">
        <v>2005301.23</v>
      </c>
      <c r="K233" s="118">
        <v>5395519.2000000002</v>
      </c>
      <c r="L233" s="118">
        <v>0.56000000000000005</v>
      </c>
      <c r="M233" s="118">
        <v>0.22</v>
      </c>
      <c r="N233" s="118">
        <v>107341019.03049399</v>
      </c>
      <c r="O233" s="227"/>
    </row>
    <row r="234" spans="2:15" x14ac:dyDescent="0.2">
      <c r="B234" s="118">
        <v>233</v>
      </c>
      <c r="C234" s="118">
        <v>31368.51</v>
      </c>
      <c r="D234" s="118">
        <v>0.04</v>
      </c>
      <c r="E234" s="118">
        <v>0.18</v>
      </c>
      <c r="F234" s="118">
        <v>86070.93</v>
      </c>
      <c r="G234" s="118">
        <v>22607207.559999999</v>
      </c>
      <c r="H234" s="118">
        <v>65085.59</v>
      </c>
      <c r="I234" s="118">
        <v>147158.22</v>
      </c>
      <c r="J234" s="118">
        <v>2946971.04</v>
      </c>
      <c r="K234" s="118">
        <v>5395519.2000000002</v>
      </c>
      <c r="L234" s="118">
        <v>0.43</v>
      </c>
      <c r="M234" s="118">
        <v>0.31</v>
      </c>
      <c r="N234" s="118">
        <v>160110135.6548211</v>
      </c>
      <c r="O234" s="227"/>
    </row>
    <row r="235" spans="2:15" x14ac:dyDescent="0.2">
      <c r="B235" s="118">
        <v>234</v>
      </c>
      <c r="C235" s="118">
        <v>32837.160000000003</v>
      </c>
      <c r="D235" s="118">
        <v>0.03</v>
      </c>
      <c r="E235" s="118">
        <v>0.27</v>
      </c>
      <c r="F235" s="118">
        <v>87874.51</v>
      </c>
      <c r="G235" s="118">
        <v>22581280.670000002</v>
      </c>
      <c r="H235" s="118">
        <v>47907.83</v>
      </c>
      <c r="I235" s="118">
        <v>78492.42</v>
      </c>
      <c r="J235" s="118">
        <v>1969253.52</v>
      </c>
      <c r="K235" s="118">
        <v>5395519.2000000002</v>
      </c>
      <c r="L235" s="118">
        <v>0.46</v>
      </c>
      <c r="M235" s="118">
        <v>0.27</v>
      </c>
      <c r="N235" s="118">
        <v>312821227.31216133</v>
      </c>
      <c r="O235" s="227"/>
    </row>
    <row r="236" spans="2:15" x14ac:dyDescent="0.2">
      <c r="B236" s="118">
        <v>235</v>
      </c>
      <c r="C236" s="118">
        <v>24260.04</v>
      </c>
      <c r="D236" s="118">
        <v>0.03</v>
      </c>
      <c r="E236" s="118">
        <v>0.19</v>
      </c>
      <c r="F236" s="118">
        <v>81234.44</v>
      </c>
      <c r="G236" s="118">
        <v>22317105.98</v>
      </c>
      <c r="H236" s="118">
        <v>40654.81</v>
      </c>
      <c r="I236" s="118">
        <v>107472.78</v>
      </c>
      <c r="J236" s="118">
        <v>2806307.85</v>
      </c>
      <c r="K236" s="118">
        <v>5395519.2000000002</v>
      </c>
      <c r="L236" s="118">
        <v>0.36</v>
      </c>
      <c r="M236" s="118">
        <v>0.32</v>
      </c>
      <c r="N236" s="118">
        <v>114144913.13713057</v>
      </c>
      <c r="O236" s="227"/>
    </row>
    <row r="237" spans="2:15" x14ac:dyDescent="0.2">
      <c r="B237" s="118">
        <v>236</v>
      </c>
      <c r="C237" s="118">
        <v>23791.5</v>
      </c>
      <c r="D237" s="118">
        <v>0.04</v>
      </c>
      <c r="E237" s="118">
        <v>0.23</v>
      </c>
      <c r="F237" s="118">
        <v>92052.19</v>
      </c>
      <c r="G237" s="118">
        <v>20040683.260000002</v>
      </c>
      <c r="H237" s="118">
        <v>52669.07</v>
      </c>
      <c r="I237" s="118">
        <v>83129.820000000007</v>
      </c>
      <c r="J237" s="118">
        <v>2608813.12</v>
      </c>
      <c r="K237" s="118">
        <v>5395519.2000000002</v>
      </c>
      <c r="L237" s="118">
        <v>0.41</v>
      </c>
      <c r="M237" s="118">
        <v>0.24</v>
      </c>
      <c r="N237" s="118">
        <v>294570916.38168359</v>
      </c>
      <c r="O237" s="227"/>
    </row>
    <row r="238" spans="2:15" x14ac:dyDescent="0.2">
      <c r="B238" s="118">
        <v>237</v>
      </c>
      <c r="C238" s="118">
        <v>18679.79</v>
      </c>
      <c r="D238" s="118">
        <v>0.04</v>
      </c>
      <c r="E238" s="118">
        <v>0.28000000000000003</v>
      </c>
      <c r="F238" s="118">
        <v>93351.15</v>
      </c>
      <c r="G238" s="118">
        <v>22570718.93</v>
      </c>
      <c r="H238" s="118">
        <v>59741.83</v>
      </c>
      <c r="I238" s="118">
        <v>111974.25</v>
      </c>
      <c r="J238" s="118">
        <v>2708200.27</v>
      </c>
      <c r="K238" s="118">
        <v>5395519.2000000002</v>
      </c>
      <c r="L238" s="118">
        <v>0.4</v>
      </c>
      <c r="M238" s="118">
        <v>0.36</v>
      </c>
      <c r="N238" s="118">
        <v>118982146.05182272</v>
      </c>
      <c r="O238" s="227"/>
    </row>
    <row r="239" spans="2:15" x14ac:dyDescent="0.2">
      <c r="B239" s="118">
        <v>238</v>
      </c>
      <c r="C239" s="118">
        <v>23659.5</v>
      </c>
      <c r="D239" s="118">
        <v>0.02</v>
      </c>
      <c r="E239" s="118">
        <v>0.21</v>
      </c>
      <c r="F239" s="118">
        <v>55964.23</v>
      </c>
      <c r="G239" s="118">
        <v>18421630.800000001</v>
      </c>
      <c r="H239" s="118">
        <v>57827.28</v>
      </c>
      <c r="I239" s="118">
        <v>100761.37</v>
      </c>
      <c r="J239" s="118">
        <v>2681270.13</v>
      </c>
      <c r="K239" s="118">
        <v>5395519.2000000002</v>
      </c>
      <c r="L239" s="118">
        <v>0.35</v>
      </c>
      <c r="M239" s="118">
        <v>0.28000000000000003</v>
      </c>
      <c r="N239" s="118">
        <v>103620651.07469994</v>
      </c>
      <c r="O239" s="227"/>
    </row>
    <row r="240" spans="2:15" x14ac:dyDescent="0.2">
      <c r="B240" s="118">
        <v>239</v>
      </c>
      <c r="C240" s="118">
        <v>18858.080000000002</v>
      </c>
      <c r="D240" s="118">
        <v>0.04</v>
      </c>
      <c r="E240" s="118">
        <v>0.12</v>
      </c>
      <c r="F240" s="118">
        <v>71726.81</v>
      </c>
      <c r="G240" s="118">
        <v>16425975.029999999</v>
      </c>
      <c r="H240" s="118">
        <v>68682.720000000001</v>
      </c>
      <c r="I240" s="118">
        <v>85292.65</v>
      </c>
      <c r="J240" s="118">
        <v>2590165.21</v>
      </c>
      <c r="K240" s="118">
        <v>5395519.2000000002</v>
      </c>
      <c r="L240" s="118">
        <v>0.4</v>
      </c>
      <c r="M240" s="118">
        <v>0.22</v>
      </c>
      <c r="N240" s="118">
        <v>99937306.985024869</v>
      </c>
      <c r="O240" s="227"/>
    </row>
    <row r="241" spans="2:15" x14ac:dyDescent="0.2">
      <c r="B241" s="118">
        <v>240</v>
      </c>
      <c r="C241" s="118">
        <v>20674.89</v>
      </c>
      <c r="D241" s="118">
        <v>0.03</v>
      </c>
      <c r="E241" s="118">
        <v>0.25</v>
      </c>
      <c r="F241" s="118">
        <v>99036.38</v>
      </c>
      <c r="G241" s="118">
        <v>18669666.77</v>
      </c>
      <c r="H241" s="118">
        <v>45129.75</v>
      </c>
      <c r="I241" s="118">
        <v>71392.73</v>
      </c>
      <c r="J241" s="118">
        <v>1851609.29</v>
      </c>
      <c r="K241" s="118">
        <v>5395519.2000000002</v>
      </c>
      <c r="L241" s="118">
        <v>0.53</v>
      </c>
      <c r="M241" s="118">
        <v>0.21</v>
      </c>
      <c r="N241" s="118">
        <v>270924337.93515879</v>
      </c>
      <c r="O241" s="227"/>
    </row>
    <row r="242" spans="2:15" x14ac:dyDescent="0.2">
      <c r="B242" s="118">
        <v>241</v>
      </c>
      <c r="C242" s="118">
        <v>47120.15</v>
      </c>
      <c r="D242" s="118">
        <v>0.04</v>
      </c>
      <c r="E242" s="118">
        <v>0.24</v>
      </c>
      <c r="F242" s="118">
        <v>75888.22</v>
      </c>
      <c r="G242" s="118">
        <v>25260075.370000001</v>
      </c>
      <c r="H242" s="118">
        <v>47327.3</v>
      </c>
      <c r="I242" s="118">
        <v>98815.66</v>
      </c>
      <c r="J242" s="118">
        <v>2361846.13</v>
      </c>
      <c r="K242" s="118">
        <v>5395519.2000000002</v>
      </c>
      <c r="L242" s="118">
        <v>0.44</v>
      </c>
      <c r="M242" s="118">
        <v>0.26</v>
      </c>
      <c r="N242" s="118">
        <v>420001207.90864986</v>
      </c>
      <c r="O242" s="227"/>
    </row>
    <row r="243" spans="2:15" x14ac:dyDescent="0.2">
      <c r="B243" s="118">
        <v>242</v>
      </c>
      <c r="C243" s="118">
        <v>20585.39</v>
      </c>
      <c r="D243" s="118">
        <v>0.04</v>
      </c>
      <c r="E243" s="118">
        <v>0.19</v>
      </c>
      <c r="F243" s="118">
        <v>80544.009999999995</v>
      </c>
      <c r="G243" s="118">
        <v>28313634.359999999</v>
      </c>
      <c r="H243" s="118">
        <v>56787.34</v>
      </c>
      <c r="I243" s="118">
        <v>95513.55</v>
      </c>
      <c r="J243" s="118">
        <v>2060836.74</v>
      </c>
      <c r="K243" s="118">
        <v>5395519.2000000002</v>
      </c>
      <c r="L243" s="118">
        <v>0.39</v>
      </c>
      <c r="M243" s="118">
        <v>0.25</v>
      </c>
      <c r="N243" s="118">
        <v>160533572.03602716</v>
      </c>
      <c r="O243" s="227"/>
    </row>
    <row r="244" spans="2:15" x14ac:dyDescent="0.2">
      <c r="B244" s="118">
        <v>243</v>
      </c>
      <c r="C244" s="118">
        <v>8634.17</v>
      </c>
      <c r="D244" s="118">
        <v>0.04</v>
      </c>
      <c r="E244" s="118">
        <v>0.19</v>
      </c>
      <c r="F244" s="118">
        <v>73368.710000000006</v>
      </c>
      <c r="G244" s="118">
        <v>16346233.779999999</v>
      </c>
      <c r="H244" s="118">
        <v>59000.41</v>
      </c>
      <c r="I244" s="118">
        <v>103952.62</v>
      </c>
      <c r="J244" s="118">
        <v>2180227.52</v>
      </c>
      <c r="K244" s="118">
        <v>5395519.2000000002</v>
      </c>
      <c r="L244" s="118">
        <v>0.35</v>
      </c>
      <c r="M244" s="118">
        <v>0.3</v>
      </c>
      <c r="N244" s="118">
        <v>36743254.739282094</v>
      </c>
      <c r="O244" s="227"/>
    </row>
    <row r="245" spans="2:15" x14ac:dyDescent="0.2">
      <c r="B245" s="118">
        <v>244</v>
      </c>
      <c r="C245" s="118">
        <v>34531.61</v>
      </c>
      <c r="D245" s="118">
        <v>0.03</v>
      </c>
      <c r="E245" s="118">
        <v>0.14000000000000001</v>
      </c>
      <c r="F245" s="118">
        <v>78019.48</v>
      </c>
      <c r="G245" s="118">
        <v>21166417.170000002</v>
      </c>
      <c r="H245" s="118">
        <v>50433.22</v>
      </c>
      <c r="I245" s="118">
        <v>99164.36</v>
      </c>
      <c r="J245" s="118">
        <v>1729837.04</v>
      </c>
      <c r="K245" s="118">
        <v>5395519.2000000002</v>
      </c>
      <c r="L245" s="118">
        <v>0.49</v>
      </c>
      <c r="M245" s="118">
        <v>0.23</v>
      </c>
      <c r="N245" s="118">
        <v>178959425.43311277</v>
      </c>
      <c r="O245" s="227"/>
    </row>
    <row r="246" spans="2:15" x14ac:dyDescent="0.2">
      <c r="B246" s="118">
        <v>245</v>
      </c>
      <c r="C246" s="118">
        <v>35106.74</v>
      </c>
      <c r="D246" s="118">
        <v>0.04</v>
      </c>
      <c r="E246" s="118">
        <v>0.18</v>
      </c>
      <c r="F246" s="118">
        <v>93469.78</v>
      </c>
      <c r="G246" s="118">
        <v>13566637.25</v>
      </c>
      <c r="H246" s="118">
        <v>64543.18</v>
      </c>
      <c r="I246" s="118">
        <v>87869.79</v>
      </c>
      <c r="J246" s="118">
        <v>2670808.09</v>
      </c>
      <c r="K246" s="118">
        <v>5395519.2000000002</v>
      </c>
      <c r="L246" s="118">
        <v>0.48</v>
      </c>
      <c r="M246" s="118">
        <v>0.27</v>
      </c>
      <c r="N246" s="118">
        <v>251035450.53365904</v>
      </c>
      <c r="O246" s="227"/>
    </row>
    <row r="247" spans="2:15" x14ac:dyDescent="0.2">
      <c r="B247" s="118">
        <v>246</v>
      </c>
      <c r="C247" s="118">
        <v>16371.5</v>
      </c>
      <c r="D247" s="118">
        <v>0.03</v>
      </c>
      <c r="E247" s="118">
        <v>0.24</v>
      </c>
      <c r="F247" s="118">
        <v>81827.789999999994</v>
      </c>
      <c r="G247" s="118">
        <v>26853440.460000001</v>
      </c>
      <c r="H247" s="118">
        <v>35357.14</v>
      </c>
      <c r="I247" s="118">
        <v>124937.31</v>
      </c>
      <c r="J247" s="118">
        <v>2115303.63</v>
      </c>
      <c r="K247" s="118">
        <v>5395519.2000000002</v>
      </c>
      <c r="L247" s="118">
        <v>0.42</v>
      </c>
      <c r="M247" s="118">
        <v>0.24</v>
      </c>
      <c r="N247" s="118">
        <v>153695452.34021506</v>
      </c>
      <c r="O247" s="227"/>
    </row>
    <row r="248" spans="2:15" x14ac:dyDescent="0.2">
      <c r="B248" s="118">
        <v>247</v>
      </c>
      <c r="C248" s="118">
        <v>24351.66</v>
      </c>
      <c r="D248" s="118">
        <v>0.03</v>
      </c>
      <c r="E248" s="118">
        <v>0.21</v>
      </c>
      <c r="F248" s="118">
        <v>77388.38</v>
      </c>
      <c r="G248" s="118">
        <v>23023814.140000001</v>
      </c>
      <c r="H248" s="118">
        <v>43798.21</v>
      </c>
      <c r="I248" s="118">
        <v>77270.820000000007</v>
      </c>
      <c r="J248" s="118">
        <v>2514836.16</v>
      </c>
      <c r="K248" s="118">
        <v>5395519.2000000002</v>
      </c>
      <c r="L248" s="118">
        <v>0.39</v>
      </c>
      <c r="M248" s="118">
        <v>0.25</v>
      </c>
      <c r="N248" s="118">
        <v>195794434.3462944</v>
      </c>
      <c r="O248" s="227"/>
    </row>
    <row r="249" spans="2:15" x14ac:dyDescent="0.2">
      <c r="B249" s="118">
        <v>248</v>
      </c>
      <c r="C249" s="118">
        <v>33809.9</v>
      </c>
      <c r="D249" s="118">
        <v>0.03</v>
      </c>
      <c r="E249" s="118">
        <v>0.2</v>
      </c>
      <c r="F249" s="118">
        <v>40780.410000000003</v>
      </c>
      <c r="G249" s="118">
        <v>18910735.59</v>
      </c>
      <c r="H249" s="118">
        <v>51672.72</v>
      </c>
      <c r="I249" s="118">
        <v>120644.14</v>
      </c>
      <c r="J249" s="118">
        <v>2740556.94</v>
      </c>
      <c r="K249" s="118">
        <v>5395519.2000000002</v>
      </c>
      <c r="L249" s="118">
        <v>0.33</v>
      </c>
      <c r="M249" s="118">
        <v>0.24</v>
      </c>
      <c r="N249" s="118">
        <v>159504144.72170079</v>
      </c>
      <c r="O249" s="227"/>
    </row>
    <row r="250" spans="2:15" x14ac:dyDescent="0.2">
      <c r="B250" s="118">
        <v>249</v>
      </c>
      <c r="C250" s="118">
        <v>20668.080000000002</v>
      </c>
      <c r="D250" s="118">
        <v>0.03</v>
      </c>
      <c r="E250" s="118">
        <v>0.26</v>
      </c>
      <c r="F250" s="118">
        <v>78874.570000000007</v>
      </c>
      <c r="G250" s="118">
        <v>19096823.649999999</v>
      </c>
      <c r="H250" s="118">
        <v>38478.11</v>
      </c>
      <c r="I250" s="118">
        <v>135881.78</v>
      </c>
      <c r="J250" s="118">
        <v>3121654.18</v>
      </c>
      <c r="K250" s="118">
        <v>5395519.2000000002</v>
      </c>
      <c r="L250" s="118">
        <v>0.45</v>
      </c>
      <c r="M250" s="118">
        <v>0.27</v>
      </c>
      <c r="N250" s="118">
        <v>164724765.49950585</v>
      </c>
      <c r="O250" s="227"/>
    </row>
    <row r="251" spans="2:15" x14ac:dyDescent="0.2">
      <c r="B251" s="118">
        <v>250</v>
      </c>
      <c r="C251" s="118">
        <v>36078.32</v>
      </c>
      <c r="D251" s="118">
        <v>0.04</v>
      </c>
      <c r="E251" s="118">
        <v>0.12</v>
      </c>
      <c r="F251" s="118">
        <v>66641.22</v>
      </c>
      <c r="G251" s="118">
        <v>23357703.559999999</v>
      </c>
      <c r="H251" s="118">
        <v>54464.86</v>
      </c>
      <c r="I251" s="118">
        <v>132661.19</v>
      </c>
      <c r="J251" s="118">
        <v>1685806.32</v>
      </c>
      <c r="K251" s="118">
        <v>5395519.2000000002</v>
      </c>
      <c r="L251" s="118">
        <v>0.49</v>
      </c>
      <c r="M251" s="118">
        <v>0.31</v>
      </c>
      <c r="N251" s="118">
        <v>72834637.994039804</v>
      </c>
      <c r="O251" s="227"/>
    </row>
    <row r="252" spans="2:15" x14ac:dyDescent="0.2">
      <c r="B252" s="118">
        <v>251</v>
      </c>
      <c r="C252" s="118">
        <v>23070.880000000001</v>
      </c>
      <c r="D252" s="118">
        <v>0.03</v>
      </c>
      <c r="E252" s="118">
        <v>0.18</v>
      </c>
      <c r="F252" s="118">
        <v>82046.25</v>
      </c>
      <c r="G252" s="118">
        <v>14577371.17</v>
      </c>
      <c r="H252" s="118">
        <v>69258.06</v>
      </c>
      <c r="I252" s="118">
        <v>94772.96</v>
      </c>
      <c r="J252" s="118">
        <v>2158842.64</v>
      </c>
      <c r="K252" s="118">
        <v>5395519.2000000002</v>
      </c>
      <c r="L252" s="118">
        <v>0.38</v>
      </c>
      <c r="M252" s="118">
        <v>0.25</v>
      </c>
      <c r="N252" s="118">
        <v>176504805.92301843</v>
      </c>
      <c r="O252" s="227"/>
    </row>
    <row r="253" spans="2:15" x14ac:dyDescent="0.2">
      <c r="B253" s="118">
        <v>252</v>
      </c>
      <c r="C253" s="118">
        <v>36220.47</v>
      </c>
      <c r="D253" s="118">
        <v>0.04</v>
      </c>
      <c r="E253" s="118">
        <v>0.16</v>
      </c>
      <c r="F253" s="118">
        <v>78937.460000000006</v>
      </c>
      <c r="G253" s="118">
        <v>23263827.620000001</v>
      </c>
      <c r="H253" s="118">
        <v>64031.67</v>
      </c>
      <c r="I253" s="118">
        <v>124243.19</v>
      </c>
      <c r="J253" s="118">
        <v>2522747.21</v>
      </c>
      <c r="K253" s="118">
        <v>5395519.2000000002</v>
      </c>
      <c r="L253" s="118">
        <v>0.43</v>
      </c>
      <c r="M253" s="118">
        <v>0.28999999999999998</v>
      </c>
      <c r="N253" s="118">
        <v>172823893.58849597</v>
      </c>
      <c r="O253" s="227"/>
    </row>
    <row r="254" spans="2:15" x14ac:dyDescent="0.2">
      <c r="B254" s="118">
        <v>253</v>
      </c>
      <c r="C254" s="118">
        <v>15269.6</v>
      </c>
      <c r="D254" s="118">
        <v>0.03</v>
      </c>
      <c r="E254" s="118">
        <v>0.16</v>
      </c>
      <c r="F254" s="118">
        <v>60885.88</v>
      </c>
      <c r="G254" s="118">
        <v>14663447.460000001</v>
      </c>
      <c r="H254" s="118">
        <v>51217.34</v>
      </c>
      <c r="I254" s="118">
        <v>88815.16</v>
      </c>
      <c r="J254" s="118">
        <v>2645301.29</v>
      </c>
      <c r="K254" s="118">
        <v>5395519.2000000002</v>
      </c>
      <c r="L254" s="118">
        <v>0.41</v>
      </c>
      <c r="M254" s="118">
        <v>0.28999999999999998</v>
      </c>
      <c r="N254" s="118">
        <v>44033975.627754919</v>
      </c>
      <c r="O254" s="227"/>
    </row>
    <row r="255" spans="2:15" x14ac:dyDescent="0.2">
      <c r="B255" s="118">
        <v>254</v>
      </c>
      <c r="C255" s="118">
        <v>22573.759999999998</v>
      </c>
      <c r="D255" s="118">
        <v>0.02</v>
      </c>
      <c r="E255" s="118">
        <v>0.18</v>
      </c>
      <c r="F255" s="118">
        <v>71437.42</v>
      </c>
      <c r="G255" s="118">
        <v>15142050.08</v>
      </c>
      <c r="H255" s="118">
        <v>57130.1</v>
      </c>
      <c r="I255" s="118">
        <v>79395.94</v>
      </c>
      <c r="J255" s="118">
        <v>2917611.94</v>
      </c>
      <c r="K255" s="118">
        <v>5395519.2000000002</v>
      </c>
      <c r="L255" s="118">
        <v>0.49</v>
      </c>
      <c r="M255" s="118">
        <v>0.25</v>
      </c>
      <c r="N255" s="118">
        <v>106674838.37916626</v>
      </c>
      <c r="O255" s="227"/>
    </row>
    <row r="256" spans="2:15" x14ac:dyDescent="0.2">
      <c r="B256" s="118">
        <v>255</v>
      </c>
      <c r="C256" s="118">
        <v>12979.11</v>
      </c>
      <c r="D256" s="118">
        <v>0.04</v>
      </c>
      <c r="E256" s="118">
        <v>0.2</v>
      </c>
      <c r="F256" s="118">
        <v>51430.76</v>
      </c>
      <c r="G256" s="118">
        <v>17417499.670000002</v>
      </c>
      <c r="H256" s="118">
        <v>50112.58</v>
      </c>
      <c r="I256" s="118">
        <v>106802.88</v>
      </c>
      <c r="J256" s="118">
        <v>3049909.89</v>
      </c>
      <c r="K256" s="118">
        <v>5395519.2000000002</v>
      </c>
      <c r="L256" s="118">
        <v>0.54</v>
      </c>
      <c r="M256" s="118">
        <v>0.21</v>
      </c>
      <c r="N256" s="118">
        <v>59981005.261382259</v>
      </c>
      <c r="O256" s="227"/>
    </row>
    <row r="257" spans="2:15" x14ac:dyDescent="0.2">
      <c r="B257" s="118">
        <v>256</v>
      </c>
      <c r="C257" s="118">
        <v>46583.78</v>
      </c>
      <c r="D257" s="118">
        <v>0.03</v>
      </c>
      <c r="E257" s="118">
        <v>0.13</v>
      </c>
      <c r="F257" s="118">
        <v>58754.83</v>
      </c>
      <c r="G257" s="118">
        <v>18329489.559999999</v>
      </c>
      <c r="H257" s="118">
        <v>39692.379999999997</v>
      </c>
      <c r="I257" s="118">
        <v>122615.23</v>
      </c>
      <c r="J257" s="118">
        <v>3071345.25</v>
      </c>
      <c r="K257" s="118">
        <v>5395519.2000000002</v>
      </c>
      <c r="L257" s="118">
        <v>0.41</v>
      </c>
      <c r="M257" s="118">
        <v>0.26</v>
      </c>
      <c r="N257" s="118">
        <v>158526156.86820999</v>
      </c>
      <c r="O257" s="227"/>
    </row>
    <row r="258" spans="2:15" x14ac:dyDescent="0.2">
      <c r="B258" s="118">
        <v>257</v>
      </c>
      <c r="C258" s="118">
        <v>13626.05</v>
      </c>
      <c r="D258" s="118">
        <v>0.03</v>
      </c>
      <c r="E258" s="118">
        <v>0.12</v>
      </c>
      <c r="F258" s="118">
        <v>96142.29</v>
      </c>
      <c r="G258" s="118">
        <v>21116848.600000001</v>
      </c>
      <c r="H258" s="118">
        <v>48406.45</v>
      </c>
      <c r="I258" s="118">
        <v>127034.16</v>
      </c>
      <c r="J258" s="118">
        <v>2583314.4500000002</v>
      </c>
      <c r="K258" s="118">
        <v>5395519.2000000002</v>
      </c>
      <c r="L258" s="118">
        <v>0.37</v>
      </c>
      <c r="M258" s="118">
        <v>0.31</v>
      </c>
      <c r="N258" s="118">
        <v>37162596.600535534</v>
      </c>
      <c r="O258" s="227"/>
    </row>
    <row r="259" spans="2:15" x14ac:dyDescent="0.2">
      <c r="B259" s="118">
        <v>258</v>
      </c>
      <c r="C259" s="118">
        <v>19577.77</v>
      </c>
      <c r="D259" s="118">
        <v>0.04</v>
      </c>
      <c r="E259" s="118">
        <v>0.16</v>
      </c>
      <c r="F259" s="118">
        <v>39458.720000000001</v>
      </c>
      <c r="G259" s="118">
        <v>16888565.489999998</v>
      </c>
      <c r="H259" s="118">
        <v>64417.24</v>
      </c>
      <c r="I259" s="118">
        <v>66531.38</v>
      </c>
      <c r="J259" s="118">
        <v>2982079.47</v>
      </c>
      <c r="K259" s="118">
        <v>5395519.2000000002</v>
      </c>
      <c r="L259" s="118">
        <v>0.56000000000000005</v>
      </c>
      <c r="M259" s="118">
        <v>0.31</v>
      </c>
      <c r="N259" s="118">
        <v>16366177.709609004</v>
      </c>
      <c r="O259" s="227"/>
    </row>
    <row r="260" spans="2:15" x14ac:dyDescent="0.2">
      <c r="B260" s="118">
        <v>259</v>
      </c>
      <c r="C260" s="118">
        <v>45396.45</v>
      </c>
      <c r="D260" s="118">
        <v>0.04</v>
      </c>
      <c r="E260" s="118">
        <v>0.19</v>
      </c>
      <c r="F260" s="118">
        <v>60403.44</v>
      </c>
      <c r="G260" s="118">
        <v>19487944.469999999</v>
      </c>
      <c r="H260" s="118">
        <v>69585.77</v>
      </c>
      <c r="I260" s="118">
        <v>104535.97</v>
      </c>
      <c r="J260" s="118">
        <v>2157910.0299999998</v>
      </c>
      <c r="K260" s="118">
        <v>5395519.2000000002</v>
      </c>
      <c r="L260" s="118">
        <v>0.47</v>
      </c>
      <c r="M260" s="118">
        <v>0.32</v>
      </c>
      <c r="N260" s="118">
        <v>151818242.77002329</v>
      </c>
      <c r="O260" s="227"/>
    </row>
    <row r="261" spans="2:15" x14ac:dyDescent="0.2">
      <c r="B261" s="118">
        <v>260</v>
      </c>
      <c r="C261" s="118">
        <v>28179.82</v>
      </c>
      <c r="D261" s="118">
        <v>0.03</v>
      </c>
      <c r="E261" s="118">
        <v>0.17</v>
      </c>
      <c r="F261" s="118">
        <v>57778.239999999998</v>
      </c>
      <c r="G261" s="118">
        <v>16238981.109999999</v>
      </c>
      <c r="H261" s="118">
        <v>63699.27</v>
      </c>
      <c r="I261" s="118">
        <v>115095.4</v>
      </c>
      <c r="J261" s="118">
        <v>1626208.92</v>
      </c>
      <c r="K261" s="118">
        <v>5395519.2000000002</v>
      </c>
      <c r="L261" s="118">
        <v>0.41</v>
      </c>
      <c r="M261" s="118">
        <v>0.38</v>
      </c>
      <c r="N261" s="118">
        <v>47521814.468988776</v>
      </c>
      <c r="O261" s="227"/>
    </row>
    <row r="262" spans="2:15" x14ac:dyDescent="0.2">
      <c r="B262" s="118">
        <v>261</v>
      </c>
      <c r="C262" s="118">
        <v>23684.69</v>
      </c>
      <c r="D262" s="118">
        <v>0.03</v>
      </c>
      <c r="E262" s="118">
        <v>0.22</v>
      </c>
      <c r="F262" s="118">
        <v>81242.33</v>
      </c>
      <c r="G262" s="118">
        <v>20838056.620000001</v>
      </c>
      <c r="H262" s="118">
        <v>39467.99</v>
      </c>
      <c r="I262" s="118">
        <v>116134.99</v>
      </c>
      <c r="J262" s="118">
        <v>1910824.39</v>
      </c>
      <c r="K262" s="118">
        <v>5395519.2000000002</v>
      </c>
      <c r="L262" s="118">
        <v>0.47</v>
      </c>
      <c r="M262" s="118">
        <v>0.32</v>
      </c>
      <c r="N262" s="118">
        <v>107186333.53738929</v>
      </c>
      <c r="O262" s="227"/>
    </row>
    <row r="263" spans="2:15" x14ac:dyDescent="0.2">
      <c r="B263" s="118">
        <v>262</v>
      </c>
      <c r="C263" s="118">
        <v>10000.27</v>
      </c>
      <c r="D263" s="118">
        <v>0.02</v>
      </c>
      <c r="E263" s="118">
        <v>0.23</v>
      </c>
      <c r="F263" s="118">
        <v>64362.63</v>
      </c>
      <c r="G263" s="118">
        <v>16518080.74</v>
      </c>
      <c r="H263" s="118">
        <v>62145.9</v>
      </c>
      <c r="I263" s="118">
        <v>103593.62</v>
      </c>
      <c r="J263" s="118">
        <v>3036224.67</v>
      </c>
      <c r="K263" s="118">
        <v>5395519.2000000002</v>
      </c>
      <c r="L263" s="118">
        <v>0.34</v>
      </c>
      <c r="M263" s="118">
        <v>0.32</v>
      </c>
      <c r="N263" s="118">
        <v>32631811.668357518</v>
      </c>
      <c r="O263" s="227"/>
    </row>
    <row r="264" spans="2:15" x14ac:dyDescent="0.2">
      <c r="B264" s="118">
        <v>263</v>
      </c>
      <c r="C264" s="118">
        <v>11448.39</v>
      </c>
      <c r="D264" s="118">
        <v>0.04</v>
      </c>
      <c r="E264" s="118">
        <v>0.26</v>
      </c>
      <c r="F264" s="118">
        <v>57019.64</v>
      </c>
      <c r="G264" s="118">
        <v>18534272.43</v>
      </c>
      <c r="H264" s="118">
        <v>55428.07</v>
      </c>
      <c r="I264" s="118">
        <v>115443.73</v>
      </c>
      <c r="J264" s="118">
        <v>2793431.39</v>
      </c>
      <c r="K264" s="118">
        <v>5395519.2000000002</v>
      </c>
      <c r="L264" s="118">
        <v>0.51</v>
      </c>
      <c r="M264" s="118">
        <v>0.32</v>
      </c>
      <c r="N264" s="118">
        <v>30702555.881252903</v>
      </c>
      <c r="O264" s="227"/>
    </row>
    <row r="265" spans="2:15" x14ac:dyDescent="0.2">
      <c r="B265" s="118">
        <v>264</v>
      </c>
      <c r="C265" s="118">
        <v>34122.54</v>
      </c>
      <c r="D265" s="118">
        <v>0.03</v>
      </c>
      <c r="E265" s="118">
        <v>0.18</v>
      </c>
      <c r="F265" s="118">
        <v>81005.95</v>
      </c>
      <c r="G265" s="118">
        <v>26470389.789999999</v>
      </c>
      <c r="H265" s="118">
        <v>38317.61</v>
      </c>
      <c r="I265" s="118">
        <v>81151.429999999993</v>
      </c>
      <c r="J265" s="118">
        <v>1906681.25</v>
      </c>
      <c r="K265" s="118">
        <v>5395519.2000000002</v>
      </c>
      <c r="L265" s="118">
        <v>0.43</v>
      </c>
      <c r="M265" s="118">
        <v>0.26</v>
      </c>
      <c r="N265" s="118">
        <v>214492724.6898334</v>
      </c>
      <c r="O265" s="227"/>
    </row>
    <row r="266" spans="2:15" x14ac:dyDescent="0.2">
      <c r="B266" s="118">
        <v>265</v>
      </c>
      <c r="C266" s="118">
        <v>29849.43</v>
      </c>
      <c r="D266" s="118">
        <v>0.02</v>
      </c>
      <c r="E266" s="118">
        <v>0.16</v>
      </c>
      <c r="F266" s="118">
        <v>35944.92</v>
      </c>
      <c r="G266" s="118">
        <v>24107489.809999999</v>
      </c>
      <c r="H266" s="118">
        <v>64340.1</v>
      </c>
      <c r="I266" s="118">
        <v>65287.94</v>
      </c>
      <c r="J266" s="118">
        <v>1912489.62</v>
      </c>
      <c r="K266" s="118">
        <v>5395519.2000000002</v>
      </c>
      <c r="L266" s="118">
        <v>0.48</v>
      </c>
      <c r="M266" s="118">
        <v>0.27</v>
      </c>
      <c r="N266" s="118">
        <v>39143886.499085046</v>
      </c>
      <c r="O266" s="227"/>
    </row>
    <row r="267" spans="2:15" x14ac:dyDescent="0.2">
      <c r="B267" s="118">
        <v>266</v>
      </c>
      <c r="C267" s="118">
        <v>7111.22</v>
      </c>
      <c r="D267" s="118">
        <v>0.02</v>
      </c>
      <c r="E267" s="118">
        <v>0.24</v>
      </c>
      <c r="F267" s="118">
        <v>55052.82</v>
      </c>
      <c r="G267" s="118">
        <v>13724387.550000001</v>
      </c>
      <c r="H267" s="118">
        <v>31592.58</v>
      </c>
      <c r="I267" s="118">
        <v>103334.25</v>
      </c>
      <c r="J267" s="118">
        <v>3089577.99</v>
      </c>
      <c r="K267" s="118">
        <v>5395519.2000000002</v>
      </c>
      <c r="L267" s="118">
        <v>0.41</v>
      </c>
      <c r="M267" s="118">
        <v>0.24</v>
      </c>
      <c r="N267" s="118">
        <v>32931881.212816793</v>
      </c>
      <c r="O267" s="227"/>
    </row>
    <row r="268" spans="2:15" x14ac:dyDescent="0.2">
      <c r="B268" s="118">
        <v>267</v>
      </c>
      <c r="C268" s="118">
        <v>23350.26</v>
      </c>
      <c r="D268" s="118">
        <v>0.05</v>
      </c>
      <c r="E268" s="118">
        <v>0.19</v>
      </c>
      <c r="F268" s="118">
        <v>92188.160000000003</v>
      </c>
      <c r="G268" s="118">
        <v>26694179.91</v>
      </c>
      <c r="H268" s="118">
        <v>37033.129999999997</v>
      </c>
      <c r="I268" s="118">
        <v>101432.95</v>
      </c>
      <c r="J268" s="118">
        <v>3628277.55</v>
      </c>
      <c r="K268" s="118">
        <v>5395519.2000000002</v>
      </c>
      <c r="L268" s="118">
        <v>0.44</v>
      </c>
      <c r="M268" s="118">
        <v>0.28000000000000003</v>
      </c>
      <c r="N268" s="118">
        <v>172342086.90264025</v>
      </c>
      <c r="O268" s="227"/>
    </row>
    <row r="269" spans="2:15" x14ac:dyDescent="0.2">
      <c r="B269" s="118">
        <v>268</v>
      </c>
      <c r="C269" s="118">
        <v>37890.74</v>
      </c>
      <c r="D269" s="118">
        <v>0.05</v>
      </c>
      <c r="E269" s="118">
        <v>0.22</v>
      </c>
      <c r="F269" s="118">
        <v>51621.32</v>
      </c>
      <c r="G269" s="118">
        <v>22948150.359999999</v>
      </c>
      <c r="H269" s="118">
        <v>60594.54</v>
      </c>
      <c r="I269" s="118">
        <v>117005.42</v>
      </c>
      <c r="J269" s="118">
        <v>3185665.88</v>
      </c>
      <c r="K269" s="118">
        <v>5395519.2000000002</v>
      </c>
      <c r="L269" s="118">
        <v>0.49</v>
      </c>
      <c r="M269" s="118">
        <v>0.27</v>
      </c>
      <c r="N269" s="118">
        <v>181038597.89304054</v>
      </c>
      <c r="O269" s="227"/>
    </row>
    <row r="270" spans="2:15" x14ac:dyDescent="0.2">
      <c r="B270" s="118">
        <v>269</v>
      </c>
      <c r="C270" s="118">
        <v>45428.21</v>
      </c>
      <c r="D270" s="118">
        <v>0.03</v>
      </c>
      <c r="E270" s="118">
        <v>0.26</v>
      </c>
      <c r="F270" s="118">
        <v>73222.64</v>
      </c>
      <c r="G270" s="118">
        <v>13156645.49</v>
      </c>
      <c r="H270" s="118">
        <v>60383.12</v>
      </c>
      <c r="I270" s="118">
        <v>87848.45</v>
      </c>
      <c r="J270" s="118">
        <v>1961797.63</v>
      </c>
      <c r="K270" s="118">
        <v>5395519.2000000002</v>
      </c>
      <c r="L270" s="118">
        <v>0.45</v>
      </c>
      <c r="M270" s="118">
        <v>0.35</v>
      </c>
      <c r="N270" s="118">
        <v>214681484.37321898</v>
      </c>
      <c r="O270" s="227"/>
    </row>
    <row r="271" spans="2:15" x14ac:dyDescent="0.2">
      <c r="B271" s="118">
        <v>270</v>
      </c>
      <c r="C271" s="118">
        <v>21971.48</v>
      </c>
      <c r="D271" s="118">
        <v>0.05</v>
      </c>
      <c r="E271" s="118">
        <v>0.15</v>
      </c>
      <c r="F271" s="118">
        <v>73896.3</v>
      </c>
      <c r="G271" s="118">
        <v>25515722.66</v>
      </c>
      <c r="H271" s="118">
        <v>35241.730000000003</v>
      </c>
      <c r="I271" s="118">
        <v>86077.14</v>
      </c>
      <c r="J271" s="118">
        <v>1729768.78</v>
      </c>
      <c r="K271" s="118">
        <v>5395519.2000000002</v>
      </c>
      <c r="L271" s="118">
        <v>0.46</v>
      </c>
      <c r="M271" s="118">
        <v>0.32</v>
      </c>
      <c r="N271" s="118">
        <v>61865937.882814839</v>
      </c>
      <c r="O271" s="227"/>
    </row>
    <row r="272" spans="2:15" x14ac:dyDescent="0.2">
      <c r="B272" s="118">
        <v>271</v>
      </c>
      <c r="C272" s="118">
        <v>36954.54</v>
      </c>
      <c r="D272" s="118">
        <v>0.03</v>
      </c>
      <c r="E272" s="118">
        <v>0.2</v>
      </c>
      <c r="F272" s="118">
        <v>70540.11</v>
      </c>
      <c r="G272" s="118">
        <v>12056953.470000001</v>
      </c>
      <c r="H272" s="118">
        <v>35517.18</v>
      </c>
      <c r="I272" s="118">
        <v>125084.66</v>
      </c>
      <c r="J272" s="118">
        <v>3105839.54</v>
      </c>
      <c r="K272" s="118">
        <v>5395519.2000000002</v>
      </c>
      <c r="L272" s="118">
        <v>0.4</v>
      </c>
      <c r="M272" s="118">
        <v>0.33</v>
      </c>
      <c r="N272" s="118">
        <v>155914050.70896786</v>
      </c>
      <c r="O272" s="227"/>
    </row>
    <row r="273" spans="2:15" x14ac:dyDescent="0.2">
      <c r="B273" s="118">
        <v>272</v>
      </c>
      <c r="C273" s="118">
        <v>22723.41</v>
      </c>
      <c r="D273" s="118">
        <v>0.04</v>
      </c>
      <c r="E273" s="118">
        <v>0.15</v>
      </c>
      <c r="F273" s="118">
        <v>39461.29</v>
      </c>
      <c r="G273" s="118">
        <v>22827313.27</v>
      </c>
      <c r="H273" s="118">
        <v>71540.78</v>
      </c>
      <c r="I273" s="118">
        <v>72893.37</v>
      </c>
      <c r="J273" s="118">
        <v>1993780.47</v>
      </c>
      <c r="K273" s="118">
        <v>5395519.2000000002</v>
      </c>
      <c r="L273" s="118">
        <v>0.36</v>
      </c>
      <c r="M273" s="118">
        <v>0.2</v>
      </c>
      <c r="N273" s="118">
        <v>96322560.344792336</v>
      </c>
      <c r="O273" s="227"/>
    </row>
    <row r="274" spans="2:15" x14ac:dyDescent="0.2">
      <c r="B274" s="118">
        <v>273</v>
      </c>
      <c r="C274" s="118">
        <v>19467.8</v>
      </c>
      <c r="D274" s="118">
        <v>0.03</v>
      </c>
      <c r="E274" s="118">
        <v>0.26</v>
      </c>
      <c r="F274" s="118">
        <v>67376.009999999995</v>
      </c>
      <c r="G274" s="118">
        <v>24178410.52</v>
      </c>
      <c r="H274" s="118">
        <v>47729.7</v>
      </c>
      <c r="I274" s="118">
        <v>108811.97</v>
      </c>
      <c r="J274" s="118">
        <v>2967876.88</v>
      </c>
      <c r="K274" s="118">
        <v>5395519.2000000002</v>
      </c>
      <c r="L274" s="118">
        <v>0.38</v>
      </c>
      <c r="M274" s="118">
        <v>0.35</v>
      </c>
      <c r="N274" s="118">
        <v>75108944.508326277</v>
      </c>
      <c r="O274" s="227"/>
    </row>
    <row r="275" spans="2:15" x14ac:dyDescent="0.2">
      <c r="B275" s="118">
        <v>274</v>
      </c>
      <c r="C275" s="118">
        <v>33888.14</v>
      </c>
      <c r="D275" s="118">
        <v>0.04</v>
      </c>
      <c r="E275" s="118">
        <v>0.12</v>
      </c>
      <c r="F275" s="118">
        <v>69075.94</v>
      </c>
      <c r="G275" s="118">
        <v>13462357.01</v>
      </c>
      <c r="H275" s="118">
        <v>63464.55</v>
      </c>
      <c r="I275" s="118">
        <v>111859.98</v>
      </c>
      <c r="J275" s="118">
        <v>3241527.55</v>
      </c>
      <c r="K275" s="118">
        <v>5395519.2000000002</v>
      </c>
      <c r="L275" s="118">
        <v>0.52</v>
      </c>
      <c r="M275" s="118">
        <v>0.25</v>
      </c>
      <c r="N275" s="118">
        <v>117367830.14578567</v>
      </c>
      <c r="O275" s="227"/>
    </row>
    <row r="276" spans="2:15" x14ac:dyDescent="0.2">
      <c r="B276" s="118">
        <v>275</v>
      </c>
      <c r="C276" s="118">
        <v>38697.35</v>
      </c>
      <c r="D276" s="118">
        <v>0.04</v>
      </c>
      <c r="E276" s="118">
        <v>0.25</v>
      </c>
      <c r="F276" s="118">
        <v>89438.62</v>
      </c>
      <c r="G276" s="118">
        <v>22672305.199999999</v>
      </c>
      <c r="H276" s="118">
        <v>48651.47</v>
      </c>
      <c r="I276" s="118">
        <v>82543.69</v>
      </c>
      <c r="J276" s="118">
        <v>2377607.39</v>
      </c>
      <c r="K276" s="118">
        <v>5395519.2000000002</v>
      </c>
      <c r="L276" s="118">
        <v>0.39</v>
      </c>
      <c r="M276" s="118">
        <v>0.23</v>
      </c>
      <c r="N276" s="118">
        <v>579607813.29605103</v>
      </c>
      <c r="O276" s="227"/>
    </row>
    <row r="277" spans="2:15" x14ac:dyDescent="0.2">
      <c r="B277" s="118">
        <v>276</v>
      </c>
      <c r="C277" s="118">
        <v>38739.269999999997</v>
      </c>
      <c r="D277" s="118">
        <v>0.02</v>
      </c>
      <c r="E277" s="118">
        <v>0.23</v>
      </c>
      <c r="F277" s="118">
        <v>51085</v>
      </c>
      <c r="G277" s="118">
        <v>25432970.640000001</v>
      </c>
      <c r="H277" s="118">
        <v>65016.86</v>
      </c>
      <c r="I277" s="118">
        <v>79396.800000000003</v>
      </c>
      <c r="J277" s="118">
        <v>2689233.94</v>
      </c>
      <c r="K277" s="118">
        <v>5395519.2000000002</v>
      </c>
      <c r="L277" s="118">
        <v>0.33</v>
      </c>
      <c r="M277" s="118">
        <v>0.27</v>
      </c>
      <c r="N277" s="118">
        <v>197095286.21056533</v>
      </c>
      <c r="O277" s="227"/>
    </row>
    <row r="278" spans="2:15" x14ac:dyDescent="0.2">
      <c r="B278" s="118">
        <v>277</v>
      </c>
      <c r="C278" s="118">
        <v>22497.48</v>
      </c>
      <c r="D278" s="118">
        <v>0.03</v>
      </c>
      <c r="E278" s="118">
        <v>0.16</v>
      </c>
      <c r="F278" s="118">
        <v>68025.91</v>
      </c>
      <c r="G278" s="118">
        <v>26315887.710000001</v>
      </c>
      <c r="H278" s="118">
        <v>62631.31</v>
      </c>
      <c r="I278" s="118">
        <v>101847.76</v>
      </c>
      <c r="J278" s="118">
        <v>2568331.9</v>
      </c>
      <c r="K278" s="118">
        <v>5395519.2000000002</v>
      </c>
      <c r="L278" s="118">
        <v>0.52</v>
      </c>
      <c r="M278" s="118">
        <v>0.28000000000000003</v>
      </c>
      <c r="N278" s="118">
        <v>58860043.8418575</v>
      </c>
      <c r="O278" s="227"/>
    </row>
    <row r="279" spans="2:15" x14ac:dyDescent="0.2">
      <c r="B279" s="118">
        <v>278</v>
      </c>
      <c r="C279" s="118">
        <v>34497.26</v>
      </c>
      <c r="D279" s="118">
        <v>0.05</v>
      </c>
      <c r="E279" s="118">
        <v>0.21</v>
      </c>
      <c r="F279" s="118">
        <v>72703.87</v>
      </c>
      <c r="G279" s="118">
        <v>20271335.73</v>
      </c>
      <c r="H279" s="118">
        <v>28442.75</v>
      </c>
      <c r="I279" s="118">
        <v>103870.39999999999</v>
      </c>
      <c r="J279" s="118">
        <v>2545530.59</v>
      </c>
      <c r="K279" s="118">
        <v>5395519.2000000002</v>
      </c>
      <c r="L279" s="118">
        <v>0.57999999999999996</v>
      </c>
      <c r="M279" s="118">
        <v>0.28999999999999998</v>
      </c>
      <c r="N279" s="118">
        <v>160027106.51066864</v>
      </c>
      <c r="O279" s="227"/>
    </row>
    <row r="280" spans="2:15" x14ac:dyDescent="0.2">
      <c r="B280" s="118">
        <v>279</v>
      </c>
      <c r="C280" s="118">
        <v>21468.99</v>
      </c>
      <c r="D280" s="118">
        <v>0.03</v>
      </c>
      <c r="E280" s="118">
        <v>0.16</v>
      </c>
      <c r="F280" s="118">
        <v>82560.66</v>
      </c>
      <c r="G280" s="118">
        <v>20558031.77</v>
      </c>
      <c r="H280" s="118">
        <v>55756.04</v>
      </c>
      <c r="I280" s="118">
        <v>66537.19</v>
      </c>
      <c r="J280" s="118">
        <v>2226738.71</v>
      </c>
      <c r="K280" s="118">
        <v>5395519.2000000002</v>
      </c>
      <c r="L280" s="118">
        <v>0.4</v>
      </c>
      <c r="M280" s="118">
        <v>0.32</v>
      </c>
      <c r="N280" s="118">
        <v>75760812.026995748</v>
      </c>
      <c r="O280" s="227"/>
    </row>
    <row r="281" spans="2:15" x14ac:dyDescent="0.2">
      <c r="B281" s="118">
        <v>280</v>
      </c>
      <c r="C281" s="118">
        <v>36592.44</v>
      </c>
      <c r="D281" s="118">
        <v>0.04</v>
      </c>
      <c r="E281" s="118">
        <v>0.16</v>
      </c>
      <c r="F281" s="118">
        <v>77444.160000000003</v>
      </c>
      <c r="G281" s="118">
        <v>12292615.34</v>
      </c>
      <c r="H281" s="118">
        <v>51320.49</v>
      </c>
      <c r="I281" s="118">
        <v>76449.09</v>
      </c>
      <c r="J281" s="118">
        <v>2567555.2799999998</v>
      </c>
      <c r="K281" s="118">
        <v>5395519.2000000002</v>
      </c>
      <c r="L281" s="118">
        <v>0.43</v>
      </c>
      <c r="M281" s="118">
        <v>0.24</v>
      </c>
      <c r="N281" s="118">
        <v>260918495.92102805</v>
      </c>
      <c r="O281" s="227"/>
    </row>
    <row r="282" spans="2:15" x14ac:dyDescent="0.2">
      <c r="B282" s="118">
        <v>281</v>
      </c>
      <c r="C282" s="118">
        <v>18133.759999999998</v>
      </c>
      <c r="D282" s="118">
        <v>0.05</v>
      </c>
      <c r="E282" s="118">
        <v>0.15</v>
      </c>
      <c r="F282" s="118">
        <v>68123.789999999994</v>
      </c>
      <c r="G282" s="118">
        <v>18348456.460000001</v>
      </c>
      <c r="H282" s="118">
        <v>48197.72</v>
      </c>
      <c r="I282" s="118">
        <v>127358</v>
      </c>
      <c r="J282" s="118">
        <v>2807212.97</v>
      </c>
      <c r="K282" s="118">
        <v>5395519.2000000002</v>
      </c>
      <c r="L282" s="118">
        <v>0.47</v>
      </c>
      <c r="M282" s="118">
        <v>0.24</v>
      </c>
      <c r="N282" s="118">
        <v>92174355.390420616</v>
      </c>
      <c r="O282" s="227"/>
    </row>
    <row r="283" spans="2:15" x14ac:dyDescent="0.2">
      <c r="B283" s="118">
        <v>282</v>
      </c>
      <c r="C283" s="118">
        <v>9362.93</v>
      </c>
      <c r="D283" s="118">
        <v>0.04</v>
      </c>
      <c r="E283" s="118">
        <v>0.19</v>
      </c>
      <c r="F283" s="118">
        <v>91115.79</v>
      </c>
      <c r="G283" s="118">
        <v>19830807.07</v>
      </c>
      <c r="H283" s="118">
        <v>34492.43</v>
      </c>
      <c r="I283" s="118">
        <v>58649.4</v>
      </c>
      <c r="J283" s="118">
        <v>2575236.79</v>
      </c>
      <c r="K283" s="118">
        <v>5395519.2000000002</v>
      </c>
      <c r="L283" s="118">
        <v>0.42</v>
      </c>
      <c r="M283" s="118">
        <v>0.28999999999999998</v>
      </c>
      <c r="N283" s="118">
        <v>49078606.216181658</v>
      </c>
      <c r="O283" s="227"/>
    </row>
    <row r="284" spans="2:15" x14ac:dyDescent="0.2">
      <c r="B284" s="118">
        <v>283</v>
      </c>
      <c r="C284" s="118">
        <v>15322.74</v>
      </c>
      <c r="D284" s="118">
        <v>0.03</v>
      </c>
      <c r="E284" s="118">
        <v>0.21</v>
      </c>
      <c r="F284" s="118">
        <v>76507.66</v>
      </c>
      <c r="G284" s="118">
        <v>18997517.140000001</v>
      </c>
      <c r="H284" s="118">
        <v>32923.53</v>
      </c>
      <c r="I284" s="118">
        <v>78259.58</v>
      </c>
      <c r="J284" s="118">
        <v>2339410.2999999998</v>
      </c>
      <c r="K284" s="118">
        <v>5395519.2000000002</v>
      </c>
      <c r="L284" s="118">
        <v>0.42</v>
      </c>
      <c r="M284" s="118">
        <v>0.28000000000000003</v>
      </c>
      <c r="N284" s="118">
        <v>85541925.998811364</v>
      </c>
      <c r="O284" s="227"/>
    </row>
    <row r="285" spans="2:15" x14ac:dyDescent="0.2">
      <c r="B285" s="118">
        <v>284</v>
      </c>
      <c r="C285" s="118">
        <v>41398.480000000003</v>
      </c>
      <c r="D285" s="118">
        <v>0.03</v>
      </c>
      <c r="E285" s="118">
        <v>0.26</v>
      </c>
      <c r="F285" s="118">
        <v>88458.47</v>
      </c>
      <c r="G285" s="118">
        <v>22165710.390000001</v>
      </c>
      <c r="H285" s="118">
        <v>57345.02</v>
      </c>
      <c r="I285" s="118">
        <v>93882.14</v>
      </c>
      <c r="J285" s="118">
        <v>1793020.45</v>
      </c>
      <c r="K285" s="118">
        <v>5395519.2000000002</v>
      </c>
      <c r="L285" s="118">
        <v>0.37</v>
      </c>
      <c r="M285" s="118">
        <v>0.35</v>
      </c>
      <c r="N285" s="118">
        <v>265930994.04858509</v>
      </c>
      <c r="O285" s="227"/>
    </row>
    <row r="286" spans="2:15" x14ac:dyDescent="0.2">
      <c r="B286" s="118">
        <v>285</v>
      </c>
      <c r="C286" s="118">
        <v>23290.79</v>
      </c>
      <c r="D286" s="118">
        <v>0.04</v>
      </c>
      <c r="E286" s="118">
        <v>0.18</v>
      </c>
      <c r="F286" s="118">
        <v>73712.850000000006</v>
      </c>
      <c r="G286" s="118">
        <v>17583185.309999999</v>
      </c>
      <c r="H286" s="118">
        <v>39222.68</v>
      </c>
      <c r="I286" s="118">
        <v>99938.09</v>
      </c>
      <c r="J286" s="118">
        <v>2451124.2999999998</v>
      </c>
      <c r="K286" s="118">
        <v>5395519.2000000002</v>
      </c>
      <c r="L286" s="118">
        <v>0.33</v>
      </c>
      <c r="M286" s="118">
        <v>0.24</v>
      </c>
      <c r="N286" s="118">
        <v>200697435.99980986</v>
      </c>
      <c r="O286" s="227"/>
    </row>
    <row r="287" spans="2:15" x14ac:dyDescent="0.2">
      <c r="B287" s="118">
        <v>286</v>
      </c>
      <c r="C287" s="118">
        <v>12313.87</v>
      </c>
      <c r="D287" s="118">
        <v>0.03</v>
      </c>
      <c r="E287" s="118">
        <v>0.16</v>
      </c>
      <c r="F287" s="118">
        <v>69261.509999999995</v>
      </c>
      <c r="G287" s="118">
        <v>13132294.17</v>
      </c>
      <c r="H287" s="118">
        <v>58900.07</v>
      </c>
      <c r="I287" s="118">
        <v>102064.83</v>
      </c>
      <c r="J287" s="118">
        <v>3716144.52</v>
      </c>
      <c r="K287" s="118">
        <v>5395519.2000000002</v>
      </c>
      <c r="L287" s="118">
        <v>0.46</v>
      </c>
      <c r="M287" s="118">
        <v>0.31</v>
      </c>
      <c r="N287" s="118">
        <v>28815493.165883843</v>
      </c>
      <c r="O287" s="227"/>
    </row>
    <row r="288" spans="2:15" x14ac:dyDescent="0.2">
      <c r="B288" s="118">
        <v>287</v>
      </c>
      <c r="C288" s="118">
        <v>31412.32</v>
      </c>
      <c r="D288" s="118">
        <v>0.05</v>
      </c>
      <c r="E288" s="118">
        <v>0.22</v>
      </c>
      <c r="F288" s="118">
        <v>58212.77</v>
      </c>
      <c r="G288" s="118">
        <v>14884940.09</v>
      </c>
      <c r="H288" s="118">
        <v>42966.98</v>
      </c>
      <c r="I288" s="118">
        <v>108720.12</v>
      </c>
      <c r="J288" s="118">
        <v>2231151.42</v>
      </c>
      <c r="K288" s="118">
        <v>5395519.2000000002</v>
      </c>
      <c r="L288" s="118">
        <v>0.34</v>
      </c>
      <c r="M288" s="118">
        <v>0.24</v>
      </c>
      <c r="N288" s="118">
        <v>290452100.3485443</v>
      </c>
      <c r="O288" s="227"/>
    </row>
    <row r="289" spans="2:15" x14ac:dyDescent="0.2">
      <c r="B289" s="118">
        <v>288</v>
      </c>
      <c r="C289" s="118">
        <v>35251.839999999997</v>
      </c>
      <c r="D289" s="118">
        <v>0.03</v>
      </c>
      <c r="E289" s="118">
        <v>0.28000000000000003</v>
      </c>
      <c r="F289" s="118">
        <v>33508.080000000002</v>
      </c>
      <c r="G289" s="118">
        <v>14355280.82</v>
      </c>
      <c r="H289" s="118">
        <v>37291.199999999997</v>
      </c>
      <c r="I289" s="118">
        <v>61083.02</v>
      </c>
      <c r="J289" s="118">
        <v>2546134.44</v>
      </c>
      <c r="K289" s="118">
        <v>5395519.2000000002</v>
      </c>
      <c r="L289" s="118">
        <v>0.48</v>
      </c>
      <c r="M289" s="118">
        <v>0.37</v>
      </c>
      <c r="N289" s="118">
        <v>56898085.811774194</v>
      </c>
      <c r="O289" s="227"/>
    </row>
    <row r="290" spans="2:15" x14ac:dyDescent="0.2">
      <c r="B290" s="118">
        <v>289</v>
      </c>
      <c r="C290" s="118">
        <v>9467.7199999999993</v>
      </c>
      <c r="D290" s="118">
        <v>0.03</v>
      </c>
      <c r="E290" s="118">
        <v>0.2</v>
      </c>
      <c r="F290" s="118">
        <v>81194.02</v>
      </c>
      <c r="G290" s="118">
        <v>17012439.760000002</v>
      </c>
      <c r="H290" s="118">
        <v>64337.53</v>
      </c>
      <c r="I290" s="118">
        <v>110051.56</v>
      </c>
      <c r="J290" s="118">
        <v>2124653.9900000002</v>
      </c>
      <c r="K290" s="118">
        <v>5395519.2000000002</v>
      </c>
      <c r="L290" s="118">
        <v>0.44</v>
      </c>
      <c r="M290" s="118">
        <v>0.34</v>
      </c>
      <c r="N290" s="118">
        <v>24468209.054462008</v>
      </c>
      <c r="O290" s="227"/>
    </row>
    <row r="291" spans="2:15" x14ac:dyDescent="0.2">
      <c r="B291" s="118">
        <v>290</v>
      </c>
      <c r="C291" s="118">
        <v>33471.519999999997</v>
      </c>
      <c r="D291" s="118">
        <v>0.04</v>
      </c>
      <c r="E291" s="118">
        <v>0.21</v>
      </c>
      <c r="F291" s="118">
        <v>61710.89</v>
      </c>
      <c r="G291" s="118">
        <v>19835174.260000002</v>
      </c>
      <c r="H291" s="118">
        <v>39977.42</v>
      </c>
      <c r="I291" s="118">
        <v>120181.1</v>
      </c>
      <c r="J291" s="118">
        <v>2500641.31</v>
      </c>
      <c r="K291" s="118">
        <v>5395519.2000000002</v>
      </c>
      <c r="L291" s="118">
        <v>0.39</v>
      </c>
      <c r="M291" s="118">
        <v>0.25</v>
      </c>
      <c r="N291" s="118">
        <v>241124152.19876274</v>
      </c>
      <c r="O291" s="227"/>
    </row>
    <row r="292" spans="2:15" x14ac:dyDescent="0.2">
      <c r="B292" s="118">
        <v>291</v>
      </c>
      <c r="C292" s="118">
        <v>24256.5</v>
      </c>
      <c r="D292" s="118">
        <v>0.03</v>
      </c>
      <c r="E292" s="118">
        <v>0.14000000000000001</v>
      </c>
      <c r="F292" s="118">
        <v>71827.62</v>
      </c>
      <c r="G292" s="118">
        <v>27830259.260000002</v>
      </c>
      <c r="H292" s="118">
        <v>58998.78</v>
      </c>
      <c r="I292" s="118">
        <v>122501.37</v>
      </c>
      <c r="J292" s="118">
        <v>1899784.7</v>
      </c>
      <c r="K292" s="118">
        <v>5395519.2000000002</v>
      </c>
      <c r="L292" s="118">
        <v>0.38</v>
      </c>
      <c r="M292" s="118">
        <v>0.36</v>
      </c>
      <c r="N292" s="118">
        <v>38515463.528844312</v>
      </c>
      <c r="O292" s="227"/>
    </row>
    <row r="293" spans="2:15" x14ac:dyDescent="0.2">
      <c r="B293" s="118">
        <v>292</v>
      </c>
      <c r="C293" s="118">
        <v>12280.65</v>
      </c>
      <c r="D293" s="118">
        <v>0.04</v>
      </c>
      <c r="E293" s="118">
        <v>0.18</v>
      </c>
      <c r="F293" s="118">
        <v>58391.64</v>
      </c>
      <c r="G293" s="118">
        <v>19534546.690000001</v>
      </c>
      <c r="H293" s="118">
        <v>64876.24</v>
      </c>
      <c r="I293" s="118">
        <v>76412.149999999994</v>
      </c>
      <c r="J293" s="118">
        <v>2867980.55</v>
      </c>
      <c r="K293" s="118">
        <v>5395519.2000000002</v>
      </c>
      <c r="L293" s="118">
        <v>0.4</v>
      </c>
      <c r="M293" s="118">
        <v>0.28000000000000003</v>
      </c>
      <c r="N293" s="118">
        <v>40300198.517192461</v>
      </c>
      <c r="O293" s="227"/>
    </row>
    <row r="294" spans="2:15" x14ac:dyDescent="0.2">
      <c r="B294" s="118">
        <v>293</v>
      </c>
      <c r="C294" s="118">
        <v>16122.38</v>
      </c>
      <c r="D294" s="118">
        <v>0.03</v>
      </c>
      <c r="E294" s="118">
        <v>0.23</v>
      </c>
      <c r="F294" s="118">
        <v>67082.84</v>
      </c>
      <c r="G294" s="118">
        <v>17170270.93</v>
      </c>
      <c r="H294" s="118">
        <v>47046.49</v>
      </c>
      <c r="I294" s="118">
        <v>105629.28</v>
      </c>
      <c r="J294" s="118">
        <v>2472840.59</v>
      </c>
      <c r="K294" s="118">
        <v>5395519.2000000002</v>
      </c>
      <c r="L294" s="118">
        <v>0.42</v>
      </c>
      <c r="M294" s="118">
        <v>0.23</v>
      </c>
      <c r="N294" s="118">
        <v>131764803.75398019</v>
      </c>
      <c r="O294" s="227"/>
    </row>
    <row r="295" spans="2:15" x14ac:dyDescent="0.2">
      <c r="B295" s="118">
        <v>294</v>
      </c>
      <c r="C295" s="118">
        <v>23921.31</v>
      </c>
      <c r="D295" s="118">
        <v>0.04</v>
      </c>
      <c r="E295" s="118">
        <v>0.18</v>
      </c>
      <c r="F295" s="118">
        <v>81041.710000000006</v>
      </c>
      <c r="G295" s="118">
        <v>22085649.620000001</v>
      </c>
      <c r="H295" s="118">
        <v>56796.99</v>
      </c>
      <c r="I295" s="118">
        <v>85769.98</v>
      </c>
      <c r="J295" s="118">
        <v>2440628.9</v>
      </c>
      <c r="K295" s="118">
        <v>5395519.2000000002</v>
      </c>
      <c r="L295" s="118">
        <v>0.44</v>
      </c>
      <c r="M295" s="118">
        <v>0.21</v>
      </c>
      <c r="N295" s="118">
        <v>232933395.96769741</v>
      </c>
      <c r="O295" s="227"/>
    </row>
    <row r="296" spans="2:15" x14ac:dyDescent="0.2">
      <c r="B296" s="118">
        <v>295</v>
      </c>
      <c r="C296" s="118">
        <v>16158.22</v>
      </c>
      <c r="D296" s="118">
        <v>0.02</v>
      </c>
      <c r="E296" s="118">
        <v>0.16</v>
      </c>
      <c r="F296" s="118">
        <v>48151.72</v>
      </c>
      <c r="G296" s="118">
        <v>26954921.210000001</v>
      </c>
      <c r="H296" s="118">
        <v>51048.21</v>
      </c>
      <c r="I296" s="118">
        <v>120169.3</v>
      </c>
      <c r="J296" s="118">
        <v>2272054.84</v>
      </c>
      <c r="K296" s="118">
        <v>5395519.2000000002</v>
      </c>
      <c r="L296" s="118">
        <v>0.38</v>
      </c>
      <c r="M296" s="118">
        <v>0.27</v>
      </c>
      <c r="N296" s="118">
        <v>27060275.242425203</v>
      </c>
      <c r="O296" s="227"/>
    </row>
    <row r="297" spans="2:15" x14ac:dyDescent="0.2">
      <c r="B297" s="118">
        <v>296</v>
      </c>
      <c r="C297" s="118">
        <v>28074.959999999999</v>
      </c>
      <c r="D297" s="118">
        <v>0.03</v>
      </c>
      <c r="E297" s="118">
        <v>0.25</v>
      </c>
      <c r="F297" s="118">
        <v>84981.04</v>
      </c>
      <c r="G297" s="118">
        <v>21911375.59</v>
      </c>
      <c r="H297" s="118">
        <v>52696.97</v>
      </c>
      <c r="I297" s="118">
        <v>82821.88</v>
      </c>
      <c r="J297" s="118">
        <v>2640661.65</v>
      </c>
      <c r="K297" s="118">
        <v>5395519.2000000002</v>
      </c>
      <c r="L297" s="118">
        <v>0.38</v>
      </c>
      <c r="M297" s="118">
        <v>0.35</v>
      </c>
      <c r="N297" s="118">
        <v>154323922.17436624</v>
      </c>
      <c r="O297" s="227"/>
    </row>
    <row r="298" spans="2:15" x14ac:dyDescent="0.2">
      <c r="B298" s="118">
        <v>297</v>
      </c>
      <c r="C298" s="118">
        <v>24494.85</v>
      </c>
      <c r="D298" s="118">
        <v>0.03</v>
      </c>
      <c r="E298" s="118">
        <v>0.27</v>
      </c>
      <c r="F298" s="118">
        <v>74669.06</v>
      </c>
      <c r="G298" s="118">
        <v>24357113.699999999</v>
      </c>
      <c r="H298" s="118">
        <v>51017.18</v>
      </c>
      <c r="I298" s="118">
        <v>120149.22</v>
      </c>
      <c r="J298" s="118">
        <v>2536366.2799999998</v>
      </c>
      <c r="K298" s="118">
        <v>5395519.2000000002</v>
      </c>
      <c r="L298" s="118">
        <v>0.4</v>
      </c>
      <c r="M298" s="118">
        <v>0.31</v>
      </c>
      <c r="N298" s="118">
        <v>156332379.46422169</v>
      </c>
      <c r="O298" s="227"/>
    </row>
    <row r="299" spans="2:15" x14ac:dyDescent="0.2">
      <c r="B299" s="118">
        <v>298</v>
      </c>
      <c r="C299" s="118">
        <v>26826.13</v>
      </c>
      <c r="D299" s="118">
        <v>0.03</v>
      </c>
      <c r="E299" s="118">
        <v>0.22</v>
      </c>
      <c r="F299" s="118">
        <v>80814.62</v>
      </c>
      <c r="G299" s="118">
        <v>20741975.949999999</v>
      </c>
      <c r="H299" s="118">
        <v>64834.67</v>
      </c>
      <c r="I299" s="118">
        <v>87652.11</v>
      </c>
      <c r="J299" s="118">
        <v>1790652.07</v>
      </c>
      <c r="K299" s="118">
        <v>5395519.2000000002</v>
      </c>
      <c r="L299" s="118">
        <v>0.39</v>
      </c>
      <c r="M299" s="118">
        <v>0.23</v>
      </c>
      <c r="N299" s="118">
        <v>283365225.0643881</v>
      </c>
      <c r="O299" s="227"/>
    </row>
    <row r="300" spans="2:15" x14ac:dyDescent="0.2">
      <c r="B300" s="118">
        <v>299</v>
      </c>
      <c r="C300" s="118">
        <v>37531.97</v>
      </c>
      <c r="D300" s="118">
        <v>0.03</v>
      </c>
      <c r="E300" s="118">
        <v>0.25</v>
      </c>
      <c r="F300" s="118">
        <v>73417.89</v>
      </c>
      <c r="G300" s="118">
        <v>26360091.059999999</v>
      </c>
      <c r="H300" s="118">
        <v>43676.62</v>
      </c>
      <c r="I300" s="118">
        <v>64135.360000000001</v>
      </c>
      <c r="J300" s="118">
        <v>2831933.14</v>
      </c>
      <c r="K300" s="118">
        <v>5395519.2000000002</v>
      </c>
      <c r="L300" s="118">
        <v>0.4</v>
      </c>
      <c r="M300" s="118">
        <v>0.34</v>
      </c>
      <c r="N300" s="118">
        <v>183457498.54429901</v>
      </c>
      <c r="O300" s="227"/>
    </row>
    <row r="301" spans="2:15" x14ac:dyDescent="0.2">
      <c r="B301" s="118">
        <v>300</v>
      </c>
      <c r="C301" s="118">
        <v>44136.11</v>
      </c>
      <c r="D301" s="118">
        <v>0.03</v>
      </c>
      <c r="E301" s="118">
        <v>0.12</v>
      </c>
      <c r="F301" s="118">
        <v>69808.95</v>
      </c>
      <c r="G301" s="118">
        <v>15362087.1</v>
      </c>
      <c r="H301" s="118">
        <v>56290.25</v>
      </c>
      <c r="I301" s="118">
        <v>112007.29</v>
      </c>
      <c r="J301" s="118">
        <v>2850273.2</v>
      </c>
      <c r="K301" s="118">
        <v>5395519.2000000002</v>
      </c>
      <c r="L301" s="118">
        <v>0.33</v>
      </c>
      <c r="M301" s="118">
        <v>0.28999999999999998</v>
      </c>
      <c r="N301" s="118">
        <v>155921943.80254319</v>
      </c>
      <c r="O301" s="227"/>
    </row>
    <row r="302" spans="2:15" x14ac:dyDescent="0.2">
      <c r="B302" s="118">
        <v>301</v>
      </c>
      <c r="C302" s="118">
        <v>35127.21</v>
      </c>
      <c r="D302" s="118">
        <v>0.04</v>
      </c>
      <c r="E302" s="118">
        <v>0.16</v>
      </c>
      <c r="F302" s="118">
        <v>81032.05</v>
      </c>
      <c r="G302" s="118">
        <v>22849541.34</v>
      </c>
      <c r="H302" s="118">
        <v>63951.47</v>
      </c>
      <c r="I302" s="118">
        <v>107022.15</v>
      </c>
      <c r="J302" s="118">
        <v>2455447.4</v>
      </c>
      <c r="K302" s="118">
        <v>5395519.2000000002</v>
      </c>
      <c r="L302" s="118">
        <v>0.48</v>
      </c>
      <c r="M302" s="118">
        <v>0.28999999999999998</v>
      </c>
      <c r="N302" s="118">
        <v>155024774.74870655</v>
      </c>
      <c r="O302" s="227"/>
    </row>
    <row r="303" spans="2:15" x14ac:dyDescent="0.2">
      <c r="B303" s="118">
        <v>302</v>
      </c>
      <c r="C303" s="118">
        <v>14851.33</v>
      </c>
      <c r="D303" s="118">
        <v>0.03</v>
      </c>
      <c r="E303" s="118">
        <v>0.21</v>
      </c>
      <c r="F303" s="118">
        <v>62528.85</v>
      </c>
      <c r="G303" s="118">
        <v>22132181.48</v>
      </c>
      <c r="H303" s="118">
        <v>56164.19</v>
      </c>
      <c r="I303" s="118">
        <v>97911.43</v>
      </c>
      <c r="J303" s="118">
        <v>2130094.2200000002</v>
      </c>
      <c r="K303" s="118">
        <v>5395519.2000000002</v>
      </c>
      <c r="L303" s="118">
        <v>0.36</v>
      </c>
      <c r="M303" s="118">
        <v>0.28999999999999998</v>
      </c>
      <c r="N303" s="118">
        <v>62918178.901452795</v>
      </c>
      <c r="O303" s="227"/>
    </row>
    <row r="304" spans="2:15" x14ac:dyDescent="0.2">
      <c r="B304" s="118">
        <v>303</v>
      </c>
      <c r="C304" s="118">
        <v>36396.050000000003</v>
      </c>
      <c r="D304" s="118">
        <v>0.04</v>
      </c>
      <c r="E304" s="118">
        <v>0.18</v>
      </c>
      <c r="F304" s="118">
        <v>54632.51</v>
      </c>
      <c r="G304" s="118">
        <v>17525956.989999998</v>
      </c>
      <c r="H304" s="118">
        <v>62547.31</v>
      </c>
      <c r="I304" s="118">
        <v>144762.25</v>
      </c>
      <c r="J304" s="118">
        <v>1825370.97</v>
      </c>
      <c r="K304" s="118">
        <v>5395519.2000000002</v>
      </c>
      <c r="L304" s="118">
        <v>0.5</v>
      </c>
      <c r="M304" s="118">
        <v>0.23</v>
      </c>
      <c r="N304" s="118">
        <v>184574318.11788824</v>
      </c>
      <c r="O304" s="227"/>
    </row>
    <row r="305" spans="2:15" x14ac:dyDescent="0.2">
      <c r="B305" s="118">
        <v>304</v>
      </c>
      <c r="C305" s="118">
        <v>34379.440000000002</v>
      </c>
      <c r="D305" s="118">
        <v>0.04</v>
      </c>
      <c r="E305" s="118">
        <v>0.23</v>
      </c>
      <c r="F305" s="118">
        <v>54904.57</v>
      </c>
      <c r="G305" s="118">
        <v>20186434.469999999</v>
      </c>
      <c r="H305" s="118">
        <v>47630.78</v>
      </c>
      <c r="I305" s="118">
        <v>99880.45</v>
      </c>
      <c r="J305" s="118">
        <v>3129133.62</v>
      </c>
      <c r="K305" s="118">
        <v>5395519.2000000002</v>
      </c>
      <c r="L305" s="118">
        <v>0.46</v>
      </c>
      <c r="M305" s="118">
        <v>0.28999999999999998</v>
      </c>
      <c r="N305" s="118">
        <v>155603478.11094615</v>
      </c>
      <c r="O305" s="227"/>
    </row>
    <row r="306" spans="2:15" x14ac:dyDescent="0.2">
      <c r="B306" s="118">
        <v>305</v>
      </c>
      <c r="C306" s="118">
        <v>7965.56</v>
      </c>
      <c r="D306" s="118">
        <v>0.03</v>
      </c>
      <c r="E306" s="118">
        <v>0.18</v>
      </c>
      <c r="F306" s="118">
        <v>80554.13</v>
      </c>
      <c r="G306" s="118">
        <v>14698819.380000001</v>
      </c>
      <c r="H306" s="118">
        <v>46843.42</v>
      </c>
      <c r="I306" s="118">
        <v>90303.01</v>
      </c>
      <c r="J306" s="118">
        <v>2733884.35</v>
      </c>
      <c r="K306" s="118">
        <v>5395519.2000000002</v>
      </c>
      <c r="L306" s="118">
        <v>0.35</v>
      </c>
      <c r="M306" s="118">
        <v>0.25</v>
      </c>
      <c r="N306" s="118">
        <v>50961697.126220927</v>
      </c>
      <c r="O306" s="227"/>
    </row>
    <row r="307" spans="2:15" x14ac:dyDescent="0.2">
      <c r="B307" s="118">
        <v>306</v>
      </c>
      <c r="C307" s="118">
        <v>18747.490000000002</v>
      </c>
      <c r="D307" s="118">
        <v>0.04</v>
      </c>
      <c r="E307" s="118">
        <v>0.22</v>
      </c>
      <c r="F307" s="118">
        <v>46202.12</v>
      </c>
      <c r="G307" s="118">
        <v>19285089.73</v>
      </c>
      <c r="H307" s="118">
        <v>62628.65</v>
      </c>
      <c r="I307" s="118">
        <v>127646.12</v>
      </c>
      <c r="J307" s="118">
        <v>1687074.68</v>
      </c>
      <c r="K307" s="118">
        <v>5395519.2000000002</v>
      </c>
      <c r="L307" s="118">
        <v>0.56000000000000005</v>
      </c>
      <c r="M307" s="118">
        <v>0.27</v>
      </c>
      <c r="N307" s="118">
        <v>50954666.607983254</v>
      </c>
      <c r="O307" s="227"/>
    </row>
    <row r="308" spans="2:15" x14ac:dyDescent="0.2">
      <c r="B308" s="118">
        <v>307</v>
      </c>
      <c r="C308" s="118">
        <v>47909.45</v>
      </c>
      <c r="D308" s="118">
        <v>0.02</v>
      </c>
      <c r="E308" s="118">
        <v>0.15</v>
      </c>
      <c r="F308" s="118">
        <v>72737.039999999994</v>
      </c>
      <c r="G308" s="118">
        <v>17240515.149999999</v>
      </c>
      <c r="H308" s="118">
        <v>31634.83</v>
      </c>
      <c r="I308" s="118">
        <v>93768.94</v>
      </c>
      <c r="J308" s="118">
        <v>2591713.7000000002</v>
      </c>
      <c r="K308" s="118">
        <v>5395519.2000000002</v>
      </c>
      <c r="L308" s="118">
        <v>0.42</v>
      </c>
      <c r="M308" s="118">
        <v>0.35</v>
      </c>
      <c r="N308" s="118">
        <v>115622782.95515108</v>
      </c>
      <c r="O308" s="227"/>
    </row>
    <row r="309" spans="2:15" x14ac:dyDescent="0.2">
      <c r="B309" s="118">
        <v>308</v>
      </c>
      <c r="C309" s="118">
        <v>35780.839999999997</v>
      </c>
      <c r="D309" s="118">
        <v>0.03</v>
      </c>
      <c r="E309" s="118">
        <v>0.24</v>
      </c>
      <c r="F309" s="118">
        <v>62141.09</v>
      </c>
      <c r="G309" s="118">
        <v>16944927.760000002</v>
      </c>
      <c r="H309" s="118">
        <v>30316.11</v>
      </c>
      <c r="I309" s="118">
        <v>121374.21</v>
      </c>
      <c r="J309" s="118">
        <v>1766698.14</v>
      </c>
      <c r="K309" s="118">
        <v>5395519.2000000002</v>
      </c>
      <c r="L309" s="118">
        <v>0.49</v>
      </c>
      <c r="M309" s="118">
        <v>0.32</v>
      </c>
      <c r="N309" s="118">
        <v>139034597.27307105</v>
      </c>
      <c r="O309" s="227"/>
    </row>
    <row r="310" spans="2:15" x14ac:dyDescent="0.2">
      <c r="B310" s="118">
        <v>309</v>
      </c>
      <c r="C310" s="118">
        <v>22954.77</v>
      </c>
      <c r="D310" s="118">
        <v>0.04</v>
      </c>
      <c r="E310" s="118">
        <v>0.21</v>
      </c>
      <c r="F310" s="118">
        <v>79879.67</v>
      </c>
      <c r="G310" s="118">
        <v>18453098.170000002</v>
      </c>
      <c r="H310" s="118">
        <v>43536.49</v>
      </c>
      <c r="I310" s="118">
        <v>131617.63</v>
      </c>
      <c r="J310" s="118">
        <v>1991837.81</v>
      </c>
      <c r="K310" s="118">
        <v>5395519.2000000002</v>
      </c>
      <c r="L310" s="118">
        <v>0.48</v>
      </c>
      <c r="M310" s="118">
        <v>0.24</v>
      </c>
      <c r="N310" s="118">
        <v>192673693.18832019</v>
      </c>
      <c r="O310" s="227"/>
    </row>
    <row r="311" spans="2:15" x14ac:dyDescent="0.2">
      <c r="B311" s="118">
        <v>310</v>
      </c>
      <c r="C311" s="118">
        <v>24392.080000000002</v>
      </c>
      <c r="D311" s="118">
        <v>0.04</v>
      </c>
      <c r="E311" s="118">
        <v>0.17</v>
      </c>
      <c r="F311" s="118">
        <v>65456.01</v>
      </c>
      <c r="G311" s="118">
        <v>19843211.690000001</v>
      </c>
      <c r="H311" s="118">
        <v>46494.57</v>
      </c>
      <c r="I311" s="118">
        <v>134941.25</v>
      </c>
      <c r="J311" s="118">
        <v>1820210.54</v>
      </c>
      <c r="K311" s="118">
        <v>5395519.2000000002</v>
      </c>
      <c r="L311" s="118">
        <v>0.43</v>
      </c>
      <c r="M311" s="118">
        <v>0.32</v>
      </c>
      <c r="N311" s="118">
        <v>75065347.586631224</v>
      </c>
      <c r="O311" s="227"/>
    </row>
    <row r="312" spans="2:15" x14ac:dyDescent="0.2">
      <c r="B312" s="118">
        <v>311</v>
      </c>
      <c r="C312" s="118">
        <v>25354.14</v>
      </c>
      <c r="D312" s="118">
        <v>0.02</v>
      </c>
      <c r="E312" s="118">
        <v>0.13</v>
      </c>
      <c r="F312" s="118">
        <v>72613</v>
      </c>
      <c r="G312" s="118">
        <v>18040152.629999999</v>
      </c>
      <c r="H312" s="118">
        <v>48987.14</v>
      </c>
      <c r="I312" s="118">
        <v>120541.35</v>
      </c>
      <c r="J312" s="118">
        <v>2232896.36</v>
      </c>
      <c r="K312" s="118">
        <v>5395519.2000000002</v>
      </c>
      <c r="L312" s="118">
        <v>0.46</v>
      </c>
      <c r="M312" s="118">
        <v>0.31</v>
      </c>
      <c r="N312" s="118">
        <v>52970541.817708164</v>
      </c>
      <c r="O312" s="227"/>
    </row>
    <row r="313" spans="2:15" x14ac:dyDescent="0.2">
      <c r="B313" s="118">
        <v>312</v>
      </c>
      <c r="C313" s="118">
        <v>36183.410000000003</v>
      </c>
      <c r="D313" s="118">
        <v>0.04</v>
      </c>
      <c r="E313" s="118">
        <v>0.17</v>
      </c>
      <c r="F313" s="118">
        <v>74392.320000000007</v>
      </c>
      <c r="G313" s="118">
        <v>14716424.85</v>
      </c>
      <c r="H313" s="118">
        <v>50815.43</v>
      </c>
      <c r="I313" s="118">
        <v>103639.36</v>
      </c>
      <c r="J313" s="118">
        <v>2490435.4900000002</v>
      </c>
      <c r="K313" s="118">
        <v>5395519.2000000002</v>
      </c>
      <c r="L313" s="118">
        <v>0.42</v>
      </c>
      <c r="M313" s="118">
        <v>0.32</v>
      </c>
      <c r="N313" s="118">
        <v>149748262.52095363</v>
      </c>
      <c r="O313" s="227"/>
    </row>
    <row r="314" spans="2:15" x14ac:dyDescent="0.2">
      <c r="B314" s="118">
        <v>313</v>
      </c>
      <c r="C314" s="118">
        <v>25685.67</v>
      </c>
      <c r="D314" s="118">
        <v>0.03</v>
      </c>
      <c r="E314" s="118">
        <v>0.12</v>
      </c>
      <c r="F314" s="118">
        <v>87351.039999999994</v>
      </c>
      <c r="G314" s="118">
        <v>26519573.690000001</v>
      </c>
      <c r="H314" s="118">
        <v>32647.01</v>
      </c>
      <c r="I314" s="118">
        <v>71466.91</v>
      </c>
      <c r="J314" s="118">
        <v>2008427.86</v>
      </c>
      <c r="K314" s="118">
        <v>5395519.2000000002</v>
      </c>
      <c r="L314" s="118">
        <v>0.33</v>
      </c>
      <c r="M314" s="118">
        <v>0.27</v>
      </c>
      <c r="N314" s="118">
        <v>115751889.7019342</v>
      </c>
      <c r="O314" s="227"/>
    </row>
    <row r="315" spans="2:15" x14ac:dyDescent="0.2">
      <c r="B315" s="118">
        <v>314</v>
      </c>
      <c r="C315" s="118">
        <v>20051.54</v>
      </c>
      <c r="D315" s="118">
        <v>0.03</v>
      </c>
      <c r="E315" s="118">
        <v>0.18</v>
      </c>
      <c r="F315" s="118">
        <v>71112.600000000006</v>
      </c>
      <c r="G315" s="118">
        <v>17460756.84</v>
      </c>
      <c r="H315" s="118">
        <v>43876.19</v>
      </c>
      <c r="I315" s="118">
        <v>107752.38</v>
      </c>
      <c r="J315" s="118">
        <v>2554425.36</v>
      </c>
      <c r="K315" s="118">
        <v>5395519.2000000002</v>
      </c>
      <c r="L315" s="118">
        <v>0.49</v>
      </c>
      <c r="M315" s="118">
        <v>0.35</v>
      </c>
      <c r="N315" s="118">
        <v>43039991.477862783</v>
      </c>
      <c r="O315" s="227"/>
    </row>
    <row r="316" spans="2:15" x14ac:dyDescent="0.2">
      <c r="B316" s="118">
        <v>315</v>
      </c>
      <c r="C316" s="118">
        <v>38858.720000000001</v>
      </c>
      <c r="D316" s="118">
        <v>0.03</v>
      </c>
      <c r="E316" s="118">
        <v>0.17</v>
      </c>
      <c r="F316" s="118">
        <v>53534.91</v>
      </c>
      <c r="G316" s="118">
        <v>15022363.48</v>
      </c>
      <c r="H316" s="118">
        <v>59042.18</v>
      </c>
      <c r="I316" s="118">
        <v>92369.23</v>
      </c>
      <c r="J316" s="118">
        <v>1772750.46</v>
      </c>
      <c r="K316" s="118">
        <v>5395519.2000000002</v>
      </c>
      <c r="L316" s="118">
        <v>0.4</v>
      </c>
      <c r="M316" s="118">
        <v>0.26</v>
      </c>
      <c r="N316" s="118">
        <v>164487945.65172049</v>
      </c>
      <c r="O316" s="227"/>
    </row>
    <row r="317" spans="2:15" x14ac:dyDescent="0.2">
      <c r="B317" s="118">
        <v>316</v>
      </c>
      <c r="C317" s="118">
        <v>20857.55</v>
      </c>
      <c r="D317" s="118">
        <v>0.03</v>
      </c>
      <c r="E317" s="118">
        <v>0.19</v>
      </c>
      <c r="F317" s="118">
        <v>74666.66</v>
      </c>
      <c r="G317" s="118">
        <v>18060233.359999999</v>
      </c>
      <c r="H317" s="118">
        <v>61371.42</v>
      </c>
      <c r="I317" s="118">
        <v>97424.49</v>
      </c>
      <c r="J317" s="118">
        <v>3186974.53</v>
      </c>
      <c r="K317" s="118">
        <v>5395519.2000000002</v>
      </c>
      <c r="L317" s="118">
        <v>0.39</v>
      </c>
      <c r="M317" s="118">
        <v>0.27</v>
      </c>
      <c r="N317" s="118">
        <v>123403424.02175239</v>
      </c>
      <c r="O317" s="227"/>
    </row>
    <row r="318" spans="2:15" x14ac:dyDescent="0.2">
      <c r="B318" s="118">
        <v>317</v>
      </c>
      <c r="C318" s="118">
        <v>24288.81</v>
      </c>
      <c r="D318" s="118">
        <v>0.03</v>
      </c>
      <c r="E318" s="118">
        <v>0.15</v>
      </c>
      <c r="F318" s="118">
        <v>55389.38</v>
      </c>
      <c r="G318" s="118">
        <v>15292706.960000001</v>
      </c>
      <c r="H318" s="118">
        <v>66243.33</v>
      </c>
      <c r="I318" s="118">
        <v>79875.47</v>
      </c>
      <c r="J318" s="118">
        <v>1510253.42</v>
      </c>
      <c r="K318" s="118">
        <v>5395519.2000000002</v>
      </c>
      <c r="L318" s="118">
        <v>0.51</v>
      </c>
      <c r="M318" s="118">
        <v>0.23</v>
      </c>
      <c r="N318" s="118">
        <v>86246335.455791011</v>
      </c>
      <c r="O318" s="227"/>
    </row>
    <row r="319" spans="2:15" x14ac:dyDescent="0.2">
      <c r="B319" s="118">
        <v>318</v>
      </c>
      <c r="C319" s="118">
        <v>9492.34</v>
      </c>
      <c r="D319" s="118">
        <v>0.04</v>
      </c>
      <c r="E319" s="118">
        <v>0.24</v>
      </c>
      <c r="F319" s="118">
        <v>82182.58</v>
      </c>
      <c r="G319" s="118">
        <v>19002170.539999999</v>
      </c>
      <c r="H319" s="118">
        <v>51260.9</v>
      </c>
      <c r="I319" s="118">
        <v>130092.84</v>
      </c>
      <c r="J319" s="118">
        <v>2949845.61</v>
      </c>
      <c r="K319" s="118">
        <v>5395519.2000000002</v>
      </c>
      <c r="L319" s="118">
        <v>0.34</v>
      </c>
      <c r="M319" s="118">
        <v>0.31</v>
      </c>
      <c r="N319" s="118">
        <v>60681016.339159317</v>
      </c>
      <c r="O319" s="227"/>
    </row>
    <row r="320" spans="2:15" x14ac:dyDescent="0.2">
      <c r="B320" s="118">
        <v>319</v>
      </c>
      <c r="C320" s="118">
        <v>29903.49</v>
      </c>
      <c r="D320" s="118">
        <v>0.03</v>
      </c>
      <c r="E320" s="118">
        <v>0.11</v>
      </c>
      <c r="F320" s="118">
        <v>78557.149999999994</v>
      </c>
      <c r="G320" s="118">
        <v>28285082.359999999</v>
      </c>
      <c r="H320" s="118">
        <v>37246.019999999997</v>
      </c>
      <c r="I320" s="118">
        <v>65215.45</v>
      </c>
      <c r="J320" s="118">
        <v>2598313.38</v>
      </c>
      <c r="K320" s="118">
        <v>5395519.2000000002</v>
      </c>
      <c r="L320" s="118">
        <v>0.36</v>
      </c>
      <c r="M320" s="118">
        <v>0.28000000000000003</v>
      </c>
      <c r="N320" s="118">
        <v>93127183.623892486</v>
      </c>
      <c r="O320" s="227"/>
    </row>
    <row r="321" spans="2:15" x14ac:dyDescent="0.2">
      <c r="B321" s="118">
        <v>320</v>
      </c>
      <c r="C321" s="118">
        <v>27290.22</v>
      </c>
      <c r="D321" s="118">
        <v>0.03</v>
      </c>
      <c r="E321" s="118">
        <v>0.18</v>
      </c>
      <c r="F321" s="118">
        <v>65791.289999999994</v>
      </c>
      <c r="G321" s="118">
        <v>21812873.789999999</v>
      </c>
      <c r="H321" s="118">
        <v>44280.46</v>
      </c>
      <c r="I321" s="118">
        <v>107310.52</v>
      </c>
      <c r="J321" s="118">
        <v>1554819.21</v>
      </c>
      <c r="K321" s="118">
        <v>5395519.2000000002</v>
      </c>
      <c r="L321" s="118">
        <v>0.34</v>
      </c>
      <c r="M321" s="118">
        <v>0.3</v>
      </c>
      <c r="N321" s="118">
        <v>116646660.34195378</v>
      </c>
      <c r="O321" s="227"/>
    </row>
    <row r="322" spans="2:15" x14ac:dyDescent="0.2">
      <c r="B322" s="118">
        <v>321</v>
      </c>
      <c r="C322" s="118">
        <v>15902.19</v>
      </c>
      <c r="D322" s="118">
        <v>0.04</v>
      </c>
      <c r="E322" s="118">
        <v>0.2</v>
      </c>
      <c r="F322" s="118">
        <v>73848.47</v>
      </c>
      <c r="G322" s="118">
        <v>13526576.460000001</v>
      </c>
      <c r="H322" s="118">
        <v>46784.63</v>
      </c>
      <c r="I322" s="118">
        <v>121934.03</v>
      </c>
      <c r="J322" s="118">
        <v>3416374.84</v>
      </c>
      <c r="K322" s="118">
        <v>5395519.2000000002</v>
      </c>
      <c r="L322" s="118">
        <v>0.52</v>
      </c>
      <c r="M322" s="118">
        <v>0.28000000000000003</v>
      </c>
      <c r="N322" s="118">
        <v>74789084.380642533</v>
      </c>
      <c r="O322" s="227"/>
    </row>
    <row r="323" spans="2:15" x14ac:dyDescent="0.2">
      <c r="B323" s="118">
        <v>322</v>
      </c>
      <c r="C323" s="118">
        <v>47633.36</v>
      </c>
      <c r="D323" s="118">
        <v>0.03</v>
      </c>
      <c r="E323" s="118">
        <v>0.14000000000000001</v>
      </c>
      <c r="F323" s="118">
        <v>32926.69</v>
      </c>
      <c r="G323" s="118">
        <v>17845571.16</v>
      </c>
      <c r="H323" s="118">
        <v>57716.33</v>
      </c>
      <c r="I323" s="118">
        <v>93281.32</v>
      </c>
      <c r="J323" s="118">
        <v>1578666.08</v>
      </c>
      <c r="K323" s="118">
        <v>5395519.2000000002</v>
      </c>
      <c r="L323" s="118">
        <v>0.5</v>
      </c>
      <c r="M323" s="118">
        <v>0.36</v>
      </c>
      <c r="N323" s="118">
        <v>29834066.645190626</v>
      </c>
      <c r="O323" s="227"/>
    </row>
    <row r="324" spans="2:15" x14ac:dyDescent="0.2">
      <c r="B324" s="118">
        <v>323</v>
      </c>
      <c r="C324" s="118">
        <v>22753.21</v>
      </c>
      <c r="D324" s="118">
        <v>0.03</v>
      </c>
      <c r="E324" s="118">
        <v>0.23</v>
      </c>
      <c r="F324" s="118">
        <v>65616.429999999993</v>
      </c>
      <c r="G324" s="118">
        <v>21686420.809999999</v>
      </c>
      <c r="H324" s="118">
        <v>50034.46</v>
      </c>
      <c r="I324" s="118">
        <v>130913.52</v>
      </c>
      <c r="J324" s="118">
        <v>2436692.9300000002</v>
      </c>
      <c r="K324" s="118">
        <v>5395519.2000000002</v>
      </c>
      <c r="L324" s="118">
        <v>0.36</v>
      </c>
      <c r="M324" s="118">
        <v>0.28000000000000003</v>
      </c>
      <c r="N324" s="118">
        <v>140493926.05236429</v>
      </c>
      <c r="O324" s="227"/>
    </row>
    <row r="325" spans="2:15" x14ac:dyDescent="0.2">
      <c r="B325" s="118">
        <v>324</v>
      </c>
      <c r="C325" s="118">
        <v>34525.19</v>
      </c>
      <c r="D325" s="118">
        <v>0.02</v>
      </c>
      <c r="E325" s="118">
        <v>0.28999999999999998</v>
      </c>
      <c r="F325" s="118">
        <v>97549.07</v>
      </c>
      <c r="G325" s="118">
        <v>14643698.76</v>
      </c>
      <c r="H325" s="118">
        <v>63947.62</v>
      </c>
      <c r="I325" s="118">
        <v>99374.74</v>
      </c>
      <c r="J325" s="118">
        <v>3123943.36</v>
      </c>
      <c r="K325" s="118">
        <v>5395519.2000000002</v>
      </c>
      <c r="L325" s="118">
        <v>0.51</v>
      </c>
      <c r="M325" s="118">
        <v>0.31</v>
      </c>
      <c r="N325" s="118">
        <v>255802624.80256695</v>
      </c>
      <c r="O325" s="227"/>
    </row>
    <row r="326" spans="2:15" x14ac:dyDescent="0.2">
      <c r="B326" s="118">
        <v>325</v>
      </c>
      <c r="C326" s="118">
        <v>33739.980000000003</v>
      </c>
      <c r="D326" s="118">
        <v>0.04</v>
      </c>
      <c r="E326" s="118">
        <v>0.23</v>
      </c>
      <c r="F326" s="118">
        <v>77783.83</v>
      </c>
      <c r="G326" s="118">
        <v>20751237.370000001</v>
      </c>
      <c r="H326" s="118">
        <v>53286.58</v>
      </c>
      <c r="I326" s="118">
        <v>122177.04</v>
      </c>
      <c r="J326" s="118">
        <v>2940680.94</v>
      </c>
      <c r="K326" s="118">
        <v>5395519.2000000002</v>
      </c>
      <c r="L326" s="118">
        <v>0.5</v>
      </c>
      <c r="M326" s="118">
        <v>0.26</v>
      </c>
      <c r="N326" s="118">
        <v>257264180.42912236</v>
      </c>
      <c r="O326" s="227"/>
    </row>
    <row r="327" spans="2:15" x14ac:dyDescent="0.2">
      <c r="B327" s="118">
        <v>326</v>
      </c>
      <c r="C327" s="118">
        <v>33640.199999999997</v>
      </c>
      <c r="D327" s="118">
        <v>0.03</v>
      </c>
      <c r="E327" s="118">
        <v>0.24</v>
      </c>
      <c r="F327" s="118">
        <v>82158.91</v>
      </c>
      <c r="G327" s="118">
        <v>20370373.77</v>
      </c>
      <c r="H327" s="118">
        <v>49582.73</v>
      </c>
      <c r="I327" s="118">
        <v>87535.62</v>
      </c>
      <c r="J327" s="118">
        <v>2255065.2200000002</v>
      </c>
      <c r="K327" s="118">
        <v>5395519.2000000002</v>
      </c>
      <c r="L327" s="118">
        <v>0.45</v>
      </c>
      <c r="M327" s="118">
        <v>0.23</v>
      </c>
      <c r="N327" s="118">
        <v>361559318.09907973</v>
      </c>
      <c r="O327" s="227"/>
    </row>
    <row r="328" spans="2:15" x14ac:dyDescent="0.2">
      <c r="B328" s="118">
        <v>327</v>
      </c>
      <c r="C328" s="118">
        <v>18508.22</v>
      </c>
      <c r="D328" s="118">
        <v>0.04</v>
      </c>
      <c r="E328" s="118">
        <v>0.25</v>
      </c>
      <c r="F328" s="118">
        <v>55681.38</v>
      </c>
      <c r="G328" s="118">
        <v>21230190.629999999</v>
      </c>
      <c r="H328" s="118">
        <v>68113.08</v>
      </c>
      <c r="I328" s="118">
        <v>72207.09</v>
      </c>
      <c r="J328" s="118">
        <v>2928083.85</v>
      </c>
      <c r="K328" s="118">
        <v>5395519.2000000002</v>
      </c>
      <c r="L328" s="118">
        <v>0.44</v>
      </c>
      <c r="M328" s="118">
        <v>0.26</v>
      </c>
      <c r="N328" s="118">
        <v>109871865.79509889</v>
      </c>
      <c r="O328" s="227"/>
    </row>
    <row r="329" spans="2:15" x14ac:dyDescent="0.2">
      <c r="B329" s="118">
        <v>328</v>
      </c>
      <c r="C329" s="118">
        <v>6172.92</v>
      </c>
      <c r="D329" s="118">
        <v>0.03</v>
      </c>
      <c r="E329" s="118">
        <v>0.14000000000000001</v>
      </c>
      <c r="F329" s="118">
        <v>36883.54</v>
      </c>
      <c r="G329" s="118">
        <v>21722404.059999999</v>
      </c>
      <c r="H329" s="118">
        <v>32977.32</v>
      </c>
      <c r="I329" s="118">
        <v>79304.33</v>
      </c>
      <c r="J329" s="118">
        <v>2476795.1800000002</v>
      </c>
      <c r="K329" s="118">
        <v>5395519.2000000002</v>
      </c>
      <c r="L329" s="118">
        <v>0.55000000000000004</v>
      </c>
      <c r="M329" s="118">
        <v>0.31</v>
      </c>
      <c r="N329" s="118">
        <v>-15719264.113095138</v>
      </c>
      <c r="O329" s="227"/>
    </row>
    <row r="330" spans="2:15" x14ac:dyDescent="0.2">
      <c r="B330" s="118">
        <v>329</v>
      </c>
      <c r="C330" s="118">
        <v>12311.04</v>
      </c>
      <c r="D330" s="118">
        <v>0.03</v>
      </c>
      <c r="E330" s="118">
        <v>0.2</v>
      </c>
      <c r="F330" s="118">
        <v>43876.77</v>
      </c>
      <c r="G330" s="118">
        <v>25742714.010000002</v>
      </c>
      <c r="H330" s="118">
        <v>58611.38</v>
      </c>
      <c r="I330" s="118">
        <v>107138.19</v>
      </c>
      <c r="J330" s="118">
        <v>2708431.92</v>
      </c>
      <c r="K330" s="118">
        <v>5395519.2000000002</v>
      </c>
      <c r="L330" s="118">
        <v>0.56000000000000005</v>
      </c>
      <c r="M330" s="118">
        <v>0.24</v>
      </c>
      <c r="N330" s="118">
        <v>17541420.742964063</v>
      </c>
      <c r="O330" s="227"/>
    </row>
    <row r="331" spans="2:15" x14ac:dyDescent="0.2">
      <c r="B331" s="118">
        <v>330</v>
      </c>
      <c r="C331" s="118">
        <v>26043.59</v>
      </c>
      <c r="D331" s="118">
        <v>0.04</v>
      </c>
      <c r="E331" s="118">
        <v>0.21</v>
      </c>
      <c r="F331" s="118">
        <v>73473.73</v>
      </c>
      <c r="G331" s="118">
        <v>23861981.43</v>
      </c>
      <c r="H331" s="118">
        <v>45600.81</v>
      </c>
      <c r="I331" s="118">
        <v>114681.88</v>
      </c>
      <c r="J331" s="118">
        <v>2721172.87</v>
      </c>
      <c r="K331" s="118">
        <v>5395519.2000000002</v>
      </c>
      <c r="L331" s="118">
        <v>0.38</v>
      </c>
      <c r="M331" s="118">
        <v>0.36</v>
      </c>
      <c r="N331" s="118">
        <v>96121778.935278416</v>
      </c>
      <c r="O331" s="227"/>
    </row>
    <row r="332" spans="2:15" x14ac:dyDescent="0.2">
      <c r="B332" s="118">
        <v>331</v>
      </c>
      <c r="C332" s="118">
        <v>33227.089999999997</v>
      </c>
      <c r="D332" s="118">
        <v>0.04</v>
      </c>
      <c r="E332" s="118">
        <v>0.15</v>
      </c>
      <c r="F332" s="118">
        <v>66120.84</v>
      </c>
      <c r="G332" s="118">
        <v>25781254.699999999</v>
      </c>
      <c r="H332" s="118">
        <v>48880.27</v>
      </c>
      <c r="I332" s="118">
        <v>129253.92</v>
      </c>
      <c r="J332" s="118">
        <v>2304584.11</v>
      </c>
      <c r="K332" s="118">
        <v>5395519.2000000002</v>
      </c>
      <c r="L332" s="118">
        <v>0.39</v>
      </c>
      <c r="M332" s="118">
        <v>0.34</v>
      </c>
      <c r="N332" s="118">
        <v>83350312.431768999</v>
      </c>
      <c r="O332" s="227"/>
    </row>
    <row r="333" spans="2:15" x14ac:dyDescent="0.2">
      <c r="B333" s="118">
        <v>332</v>
      </c>
      <c r="C333" s="118">
        <v>33799.07</v>
      </c>
      <c r="D333" s="118">
        <v>0.02</v>
      </c>
      <c r="E333" s="118">
        <v>0.2</v>
      </c>
      <c r="F333" s="118">
        <v>79706.67</v>
      </c>
      <c r="G333" s="118">
        <v>17750287.899999999</v>
      </c>
      <c r="H333" s="118">
        <v>67256.2</v>
      </c>
      <c r="I333" s="118">
        <v>85918.7</v>
      </c>
      <c r="J333" s="118">
        <v>2778880.25</v>
      </c>
      <c r="K333" s="118">
        <v>5395519.2000000002</v>
      </c>
      <c r="L333" s="118">
        <v>0.4</v>
      </c>
      <c r="M333" s="118">
        <v>0.24</v>
      </c>
      <c r="N333" s="118">
        <v>271683167.03863084</v>
      </c>
      <c r="O333" s="227"/>
    </row>
    <row r="334" spans="2:15" x14ac:dyDescent="0.2">
      <c r="B334" s="118">
        <v>333</v>
      </c>
      <c r="C334" s="118">
        <v>46942.8</v>
      </c>
      <c r="D334" s="118">
        <v>0.03</v>
      </c>
      <c r="E334" s="118">
        <v>0.22</v>
      </c>
      <c r="F334" s="118">
        <v>84781.28</v>
      </c>
      <c r="G334" s="118">
        <v>25984317.219999999</v>
      </c>
      <c r="H334" s="118">
        <v>41252.74</v>
      </c>
      <c r="I334" s="118">
        <v>83091.42</v>
      </c>
      <c r="J334" s="118">
        <v>2146464.42</v>
      </c>
      <c r="K334" s="118">
        <v>5395519.2000000002</v>
      </c>
      <c r="L334" s="118">
        <v>0.48</v>
      </c>
      <c r="M334" s="118">
        <v>0.38</v>
      </c>
      <c r="N334" s="118">
        <v>156118495.73704514</v>
      </c>
      <c r="O334" s="227"/>
    </row>
    <row r="335" spans="2:15" x14ac:dyDescent="0.2">
      <c r="B335" s="118">
        <v>334</v>
      </c>
      <c r="C335" s="118">
        <v>22262.38</v>
      </c>
      <c r="D335" s="118">
        <v>0.03</v>
      </c>
      <c r="E335" s="118">
        <v>0.25</v>
      </c>
      <c r="F335" s="118">
        <v>73427.92</v>
      </c>
      <c r="G335" s="118">
        <v>27006919.59</v>
      </c>
      <c r="H335" s="118">
        <v>44066.57</v>
      </c>
      <c r="I335" s="118">
        <v>85659.39</v>
      </c>
      <c r="J335" s="118">
        <v>2888786.85</v>
      </c>
      <c r="K335" s="118">
        <v>5395519.2000000002</v>
      </c>
      <c r="L335" s="118">
        <v>0.48</v>
      </c>
      <c r="M335" s="118">
        <v>0.39</v>
      </c>
      <c r="N335" s="118">
        <v>51404616.083631516</v>
      </c>
      <c r="O335" s="227"/>
    </row>
    <row r="336" spans="2:15" x14ac:dyDescent="0.2">
      <c r="B336" s="118">
        <v>335</v>
      </c>
      <c r="C336" s="118">
        <v>33562.69</v>
      </c>
      <c r="D336" s="118">
        <v>0.03</v>
      </c>
      <c r="E336" s="118">
        <v>0.18</v>
      </c>
      <c r="F336" s="118">
        <v>84184.54</v>
      </c>
      <c r="G336" s="118">
        <v>20241955.98</v>
      </c>
      <c r="H336" s="118">
        <v>45246.22</v>
      </c>
      <c r="I336" s="118">
        <v>88959.77</v>
      </c>
      <c r="J336" s="118">
        <v>1553821.36</v>
      </c>
      <c r="K336" s="118">
        <v>5395519.2000000002</v>
      </c>
      <c r="L336" s="118">
        <v>0.5</v>
      </c>
      <c r="M336" s="118">
        <v>0.21</v>
      </c>
      <c r="N336" s="118">
        <v>286132281.74244994</v>
      </c>
      <c r="O336" s="227"/>
    </row>
    <row r="337" spans="2:15" x14ac:dyDescent="0.2">
      <c r="B337" s="118">
        <v>336</v>
      </c>
      <c r="C337" s="118">
        <v>33758.03</v>
      </c>
      <c r="D337" s="118">
        <v>0.04</v>
      </c>
      <c r="E337" s="118">
        <v>0.19</v>
      </c>
      <c r="F337" s="118">
        <v>69667.08</v>
      </c>
      <c r="G337" s="118">
        <v>25747025.489999998</v>
      </c>
      <c r="H337" s="118">
        <v>67204.06</v>
      </c>
      <c r="I337" s="118">
        <v>52828.07</v>
      </c>
      <c r="J337" s="118">
        <v>1745058.75</v>
      </c>
      <c r="K337" s="118">
        <v>5395519.2000000002</v>
      </c>
      <c r="L337" s="118">
        <v>0.41</v>
      </c>
      <c r="M337" s="118">
        <v>0.34</v>
      </c>
      <c r="N337" s="118">
        <v>118674914.06038718</v>
      </c>
      <c r="O337" s="227"/>
    </row>
    <row r="338" spans="2:15" x14ac:dyDescent="0.2">
      <c r="B338" s="118">
        <v>337</v>
      </c>
      <c r="C338" s="118">
        <v>18137.32</v>
      </c>
      <c r="D338" s="118">
        <v>0.03</v>
      </c>
      <c r="E338" s="118">
        <v>0.22</v>
      </c>
      <c r="F338" s="118">
        <v>72259.820000000007</v>
      </c>
      <c r="G338" s="118">
        <v>22497276.390000001</v>
      </c>
      <c r="H338" s="118">
        <v>63025.51</v>
      </c>
      <c r="I338" s="118">
        <v>66083.09</v>
      </c>
      <c r="J338" s="118">
        <v>2644964.81</v>
      </c>
      <c r="K338" s="118">
        <v>5395519.2000000002</v>
      </c>
      <c r="L338" s="118">
        <v>0.47</v>
      </c>
      <c r="M338" s="118">
        <v>0.23</v>
      </c>
      <c r="N338" s="118">
        <v>135383681.94879869</v>
      </c>
      <c r="O338" s="227"/>
    </row>
    <row r="339" spans="2:15" x14ac:dyDescent="0.2">
      <c r="B339" s="118">
        <v>338</v>
      </c>
      <c r="C339" s="118">
        <v>31296.02</v>
      </c>
      <c r="D339" s="118">
        <v>0.03</v>
      </c>
      <c r="E339" s="118">
        <v>0.18</v>
      </c>
      <c r="F339" s="118">
        <v>59532.36</v>
      </c>
      <c r="G339" s="118">
        <v>18580504.579999998</v>
      </c>
      <c r="H339" s="118">
        <v>50082.13</v>
      </c>
      <c r="I339" s="118">
        <v>100820.55</v>
      </c>
      <c r="J339" s="118">
        <v>2944364.75</v>
      </c>
      <c r="K339" s="118">
        <v>5395519.2000000002</v>
      </c>
      <c r="L339" s="118">
        <v>0.42</v>
      </c>
      <c r="M339" s="118">
        <v>0.22</v>
      </c>
      <c r="N339" s="118">
        <v>198009845.0137682</v>
      </c>
      <c r="O339" s="227"/>
    </row>
    <row r="340" spans="2:15" x14ac:dyDescent="0.2">
      <c r="B340" s="118">
        <v>339</v>
      </c>
      <c r="C340" s="118">
        <v>33726.949999999997</v>
      </c>
      <c r="D340" s="118">
        <v>0.04</v>
      </c>
      <c r="E340" s="118">
        <v>0.17</v>
      </c>
      <c r="F340" s="118">
        <v>86121.21</v>
      </c>
      <c r="G340" s="118">
        <v>15230896.710000001</v>
      </c>
      <c r="H340" s="118">
        <v>39523.96</v>
      </c>
      <c r="I340" s="118">
        <v>79024.87</v>
      </c>
      <c r="J340" s="118">
        <v>2184776.92</v>
      </c>
      <c r="K340" s="118">
        <v>5395519.2000000002</v>
      </c>
      <c r="L340" s="118">
        <v>0.49</v>
      </c>
      <c r="M340" s="118">
        <v>0.31</v>
      </c>
      <c r="N340" s="118">
        <v>151290944.88257927</v>
      </c>
      <c r="O340" s="227"/>
    </row>
    <row r="341" spans="2:15" x14ac:dyDescent="0.2">
      <c r="B341" s="118">
        <v>340</v>
      </c>
      <c r="C341" s="118">
        <v>19214.12</v>
      </c>
      <c r="D341" s="118">
        <v>0.02</v>
      </c>
      <c r="E341" s="118">
        <v>0.19</v>
      </c>
      <c r="F341" s="118">
        <v>81882.05</v>
      </c>
      <c r="G341" s="118">
        <v>16287297.66</v>
      </c>
      <c r="H341" s="118">
        <v>58157.55</v>
      </c>
      <c r="I341" s="118">
        <v>89480.56</v>
      </c>
      <c r="J341" s="118">
        <v>3027464.33</v>
      </c>
      <c r="K341" s="118">
        <v>5395519.2000000002</v>
      </c>
      <c r="L341" s="118">
        <v>0.36</v>
      </c>
      <c r="M341" s="118">
        <v>0.28999999999999998</v>
      </c>
      <c r="N341" s="118">
        <v>104639953.27392451</v>
      </c>
      <c r="O341" s="227"/>
    </row>
    <row r="342" spans="2:15" x14ac:dyDescent="0.2">
      <c r="B342" s="118">
        <v>341</v>
      </c>
      <c r="C342" s="118">
        <v>32367.66</v>
      </c>
      <c r="D342" s="118">
        <v>0.04</v>
      </c>
      <c r="E342" s="118">
        <v>0.14000000000000001</v>
      </c>
      <c r="F342" s="118">
        <v>47714.74</v>
      </c>
      <c r="G342" s="118">
        <v>15770854.73</v>
      </c>
      <c r="H342" s="118">
        <v>44811.37</v>
      </c>
      <c r="I342" s="118">
        <v>124189.83</v>
      </c>
      <c r="J342" s="118">
        <v>2415500.7000000002</v>
      </c>
      <c r="K342" s="118">
        <v>5395519.2000000002</v>
      </c>
      <c r="L342" s="118">
        <v>0.59</v>
      </c>
      <c r="M342" s="118">
        <v>0.32</v>
      </c>
      <c r="N342" s="118">
        <v>37164785.54120782</v>
      </c>
      <c r="O342" s="227"/>
    </row>
    <row r="343" spans="2:15" x14ac:dyDescent="0.2">
      <c r="B343" s="118">
        <v>342</v>
      </c>
      <c r="C343" s="118">
        <v>25652.33</v>
      </c>
      <c r="D343" s="118">
        <v>0.03</v>
      </c>
      <c r="E343" s="118">
        <v>0.19</v>
      </c>
      <c r="F343" s="118">
        <v>87699.33</v>
      </c>
      <c r="G343" s="118">
        <v>20614805.800000001</v>
      </c>
      <c r="H343" s="118">
        <v>50468.2</v>
      </c>
      <c r="I343" s="118">
        <v>64801.05</v>
      </c>
      <c r="J343" s="118">
        <v>2737676.59</v>
      </c>
      <c r="K343" s="118">
        <v>5395519.2000000002</v>
      </c>
      <c r="L343" s="118">
        <v>0.45</v>
      </c>
      <c r="M343" s="118">
        <v>0.22</v>
      </c>
      <c r="N343" s="118">
        <v>242168301.44121251</v>
      </c>
      <c r="O343" s="227"/>
    </row>
    <row r="344" spans="2:15" x14ac:dyDescent="0.2">
      <c r="B344" s="118">
        <v>343</v>
      </c>
      <c r="C344" s="118">
        <v>35882.85</v>
      </c>
      <c r="D344" s="118">
        <v>0.03</v>
      </c>
      <c r="E344" s="118">
        <v>0.2</v>
      </c>
      <c r="F344" s="118">
        <v>67927.87</v>
      </c>
      <c r="G344" s="118">
        <v>26122893.579999998</v>
      </c>
      <c r="H344" s="118">
        <v>65348.58</v>
      </c>
      <c r="I344" s="118">
        <v>106528.41</v>
      </c>
      <c r="J344" s="118">
        <v>2317747.39</v>
      </c>
      <c r="K344" s="118">
        <v>5395519.2000000002</v>
      </c>
      <c r="L344" s="118">
        <v>0.39</v>
      </c>
      <c r="M344" s="118">
        <v>0.28000000000000003</v>
      </c>
      <c r="N344" s="118">
        <v>194512880.61618865</v>
      </c>
      <c r="O344" s="227"/>
    </row>
    <row r="345" spans="2:15" x14ac:dyDescent="0.2">
      <c r="B345" s="118">
        <v>344</v>
      </c>
      <c r="C345" s="118">
        <v>48497.62</v>
      </c>
      <c r="D345" s="118">
        <v>0.04</v>
      </c>
      <c r="E345" s="118">
        <v>0.26</v>
      </c>
      <c r="F345" s="118">
        <v>93589.32</v>
      </c>
      <c r="G345" s="118">
        <v>18117762.309999999</v>
      </c>
      <c r="H345" s="118">
        <v>64642.720000000001</v>
      </c>
      <c r="I345" s="118">
        <v>83535.5</v>
      </c>
      <c r="J345" s="118">
        <v>2110510.46</v>
      </c>
      <c r="K345" s="118">
        <v>5395519.2000000002</v>
      </c>
      <c r="L345" s="118">
        <v>0.38</v>
      </c>
      <c r="M345" s="118">
        <v>0.26</v>
      </c>
      <c r="N345" s="118">
        <v>661491494.14763093</v>
      </c>
      <c r="O345" s="227"/>
    </row>
    <row r="346" spans="2:15" x14ac:dyDescent="0.2">
      <c r="B346" s="118">
        <v>345</v>
      </c>
      <c r="C346" s="118">
        <v>27771.51</v>
      </c>
      <c r="D346" s="118">
        <v>0.04</v>
      </c>
      <c r="E346" s="118">
        <v>0.2</v>
      </c>
      <c r="F346" s="118">
        <v>45691.24</v>
      </c>
      <c r="G346" s="118">
        <v>15432701.01</v>
      </c>
      <c r="H346" s="118">
        <v>71821.539999999994</v>
      </c>
      <c r="I346" s="118">
        <v>84010.63</v>
      </c>
      <c r="J346" s="118">
        <v>2831365.9</v>
      </c>
      <c r="K346" s="118">
        <v>5395519.2000000002</v>
      </c>
      <c r="L346" s="118">
        <v>0.48</v>
      </c>
      <c r="M346" s="118">
        <v>0.3</v>
      </c>
      <c r="N346" s="118">
        <v>75794061.475747794</v>
      </c>
      <c r="O346" s="227"/>
    </row>
    <row r="347" spans="2:15" x14ac:dyDescent="0.2">
      <c r="B347" s="118">
        <v>346</v>
      </c>
      <c r="C347" s="118">
        <v>31441.17</v>
      </c>
      <c r="D347" s="118">
        <v>0.04</v>
      </c>
      <c r="E347" s="118">
        <v>0.27</v>
      </c>
      <c r="F347" s="118">
        <v>65628.88</v>
      </c>
      <c r="G347" s="118">
        <v>17252439.370000001</v>
      </c>
      <c r="H347" s="118">
        <v>56556.69</v>
      </c>
      <c r="I347" s="118">
        <v>111815.56</v>
      </c>
      <c r="J347" s="118">
        <v>2913628.86</v>
      </c>
      <c r="K347" s="118">
        <v>5395519.2000000002</v>
      </c>
      <c r="L347" s="118">
        <v>0.51</v>
      </c>
      <c r="M347" s="118">
        <v>0.26</v>
      </c>
      <c r="N347" s="118">
        <v>233904716.05912146</v>
      </c>
      <c r="O347" s="227"/>
    </row>
    <row r="348" spans="2:15" x14ac:dyDescent="0.2">
      <c r="B348" s="118">
        <v>347</v>
      </c>
      <c r="C348" s="118">
        <v>29656.11</v>
      </c>
      <c r="D348" s="118">
        <v>0.03</v>
      </c>
      <c r="E348" s="118">
        <v>0.15</v>
      </c>
      <c r="F348" s="118">
        <v>67799.22</v>
      </c>
      <c r="G348" s="118">
        <v>15133557.369999999</v>
      </c>
      <c r="H348" s="118">
        <v>45885.37</v>
      </c>
      <c r="I348" s="118">
        <v>93294.94</v>
      </c>
      <c r="J348" s="118">
        <v>2132978.16</v>
      </c>
      <c r="K348" s="118">
        <v>5395519.2000000002</v>
      </c>
      <c r="L348" s="118">
        <v>0.35</v>
      </c>
      <c r="M348" s="118">
        <v>0.28000000000000003</v>
      </c>
      <c r="N348" s="118">
        <v>129485940.62542185</v>
      </c>
      <c r="O348" s="227"/>
    </row>
    <row r="349" spans="2:15" x14ac:dyDescent="0.2">
      <c r="B349" s="118">
        <v>348</v>
      </c>
      <c r="C349" s="118">
        <v>19711.64</v>
      </c>
      <c r="D349" s="118">
        <v>0.03</v>
      </c>
      <c r="E349" s="118">
        <v>0.16</v>
      </c>
      <c r="F349" s="118">
        <v>61838.19</v>
      </c>
      <c r="G349" s="118">
        <v>20597319.84</v>
      </c>
      <c r="H349" s="118">
        <v>65810.27</v>
      </c>
      <c r="I349" s="118">
        <v>122360.49</v>
      </c>
      <c r="J349" s="118">
        <v>2417616.91</v>
      </c>
      <c r="K349" s="118">
        <v>5395519.2000000002</v>
      </c>
      <c r="L349" s="118">
        <v>0.4</v>
      </c>
      <c r="M349" s="118">
        <v>0.27</v>
      </c>
      <c r="N349" s="118">
        <v>70162331.177059561</v>
      </c>
      <c r="O349" s="227"/>
    </row>
    <row r="350" spans="2:15" x14ac:dyDescent="0.2">
      <c r="B350" s="118">
        <v>349</v>
      </c>
      <c r="C350" s="118">
        <v>14851.91</v>
      </c>
      <c r="D350" s="118">
        <v>0.03</v>
      </c>
      <c r="E350" s="118">
        <v>0.2</v>
      </c>
      <c r="F350" s="118">
        <v>75312.39</v>
      </c>
      <c r="G350" s="118">
        <v>16734154.369999999</v>
      </c>
      <c r="H350" s="118">
        <v>61206.7</v>
      </c>
      <c r="I350" s="118">
        <v>98363.7</v>
      </c>
      <c r="J350" s="118">
        <v>3652926.22</v>
      </c>
      <c r="K350" s="118">
        <v>5395519.2000000002</v>
      </c>
      <c r="L350" s="118">
        <v>0.54</v>
      </c>
      <c r="M350" s="118">
        <v>0.28000000000000003</v>
      </c>
      <c r="N350" s="118">
        <v>56846352.972207688</v>
      </c>
      <c r="O350" s="227"/>
    </row>
    <row r="351" spans="2:15" x14ac:dyDescent="0.2">
      <c r="B351" s="118">
        <v>350</v>
      </c>
      <c r="C351" s="118">
        <v>40911.050000000003</v>
      </c>
      <c r="D351" s="118">
        <v>0.04</v>
      </c>
      <c r="E351" s="118">
        <v>0.15</v>
      </c>
      <c r="F351" s="118">
        <v>62820.67</v>
      </c>
      <c r="G351" s="118">
        <v>19587521.93</v>
      </c>
      <c r="H351" s="118">
        <v>63989.51</v>
      </c>
      <c r="I351" s="118">
        <v>106503.5</v>
      </c>
      <c r="J351" s="118">
        <v>2416235.59</v>
      </c>
      <c r="K351" s="118">
        <v>5395519.2000000002</v>
      </c>
      <c r="L351" s="118">
        <v>0.49</v>
      </c>
      <c r="M351" s="118">
        <v>0.38</v>
      </c>
      <c r="N351" s="118">
        <v>63757977.818153836</v>
      </c>
      <c r="O351" s="227"/>
    </row>
    <row r="352" spans="2:15" x14ac:dyDescent="0.2">
      <c r="B352" s="118">
        <v>351</v>
      </c>
      <c r="C352" s="118">
        <v>41238.089999999997</v>
      </c>
      <c r="D352" s="118">
        <v>0.04</v>
      </c>
      <c r="E352" s="118">
        <v>0.23</v>
      </c>
      <c r="F352" s="118">
        <v>70878.16</v>
      </c>
      <c r="G352" s="118">
        <v>25571640.079999998</v>
      </c>
      <c r="H352" s="118">
        <v>45401.23</v>
      </c>
      <c r="I352" s="118">
        <v>96760.97</v>
      </c>
      <c r="J352" s="118">
        <v>2343728.08</v>
      </c>
      <c r="K352" s="118">
        <v>5395519.2000000002</v>
      </c>
      <c r="L352" s="118">
        <v>0.49</v>
      </c>
      <c r="M352" s="118">
        <v>0.3</v>
      </c>
      <c r="N352" s="118">
        <v>217167938.13227805</v>
      </c>
      <c r="O352" s="227"/>
    </row>
    <row r="353" spans="2:15" x14ac:dyDescent="0.2">
      <c r="B353" s="118">
        <v>352</v>
      </c>
      <c r="C353" s="118">
        <v>27657.88</v>
      </c>
      <c r="D353" s="118">
        <v>0.03</v>
      </c>
      <c r="E353" s="118">
        <v>0.18</v>
      </c>
      <c r="F353" s="118">
        <v>28386.75</v>
      </c>
      <c r="G353" s="118">
        <v>20667791.289999999</v>
      </c>
      <c r="H353" s="118">
        <v>43380.6</v>
      </c>
      <c r="I353" s="118">
        <v>98312.82</v>
      </c>
      <c r="J353" s="118">
        <v>2291977.9500000002</v>
      </c>
      <c r="K353" s="118">
        <v>5395519.2000000002</v>
      </c>
      <c r="L353" s="118">
        <v>0.45</v>
      </c>
      <c r="M353" s="118">
        <v>0.27</v>
      </c>
      <c r="N353" s="118">
        <v>38767506.623718873</v>
      </c>
      <c r="O353" s="227"/>
    </row>
    <row r="354" spans="2:15" x14ac:dyDescent="0.2">
      <c r="B354" s="118">
        <v>353</v>
      </c>
      <c r="C354" s="118">
        <v>14357.95</v>
      </c>
      <c r="D354" s="118">
        <v>0.03</v>
      </c>
      <c r="E354" s="118">
        <v>0.17</v>
      </c>
      <c r="F354" s="118">
        <v>51151.99</v>
      </c>
      <c r="G354" s="118">
        <v>15093494.24</v>
      </c>
      <c r="H354" s="118">
        <v>43967.27</v>
      </c>
      <c r="I354" s="118">
        <v>98484.37</v>
      </c>
      <c r="J354" s="118">
        <v>2317856.7200000002</v>
      </c>
      <c r="K354" s="118">
        <v>5395519.2000000002</v>
      </c>
      <c r="L354" s="118">
        <v>0.37</v>
      </c>
      <c r="M354" s="118">
        <v>0.27</v>
      </c>
      <c r="N354" s="118">
        <v>45072604.174488045</v>
      </c>
      <c r="O354" s="227"/>
    </row>
    <row r="355" spans="2:15" x14ac:dyDescent="0.2">
      <c r="B355" s="118">
        <v>354</v>
      </c>
      <c r="C355" s="118">
        <v>30759.66</v>
      </c>
      <c r="D355" s="118">
        <v>0.05</v>
      </c>
      <c r="E355" s="118">
        <v>0.25</v>
      </c>
      <c r="F355" s="118">
        <v>79765.97</v>
      </c>
      <c r="G355" s="118">
        <v>26653934.719999999</v>
      </c>
      <c r="H355" s="118">
        <v>63328.1</v>
      </c>
      <c r="I355" s="118">
        <v>114632.45</v>
      </c>
      <c r="J355" s="118">
        <v>2414226.7999999998</v>
      </c>
      <c r="K355" s="118">
        <v>5395519.2000000002</v>
      </c>
      <c r="L355" s="118">
        <v>0.43</v>
      </c>
      <c r="M355" s="118">
        <v>0.25</v>
      </c>
      <c r="N355" s="118">
        <v>349047381.27653301</v>
      </c>
      <c r="O355" s="227"/>
    </row>
    <row r="356" spans="2:15" x14ac:dyDescent="0.2">
      <c r="B356" s="118">
        <v>355</v>
      </c>
      <c r="C356" s="118">
        <v>30530.13</v>
      </c>
      <c r="D356" s="118">
        <v>0.02</v>
      </c>
      <c r="E356" s="118">
        <v>0.2</v>
      </c>
      <c r="F356" s="118">
        <v>76413.72</v>
      </c>
      <c r="G356" s="118">
        <v>20890652.5</v>
      </c>
      <c r="H356" s="118">
        <v>65879.490000000005</v>
      </c>
      <c r="I356" s="118">
        <v>80926.92</v>
      </c>
      <c r="J356" s="118">
        <v>2134747.86</v>
      </c>
      <c r="K356" s="118">
        <v>5395519.2000000002</v>
      </c>
      <c r="L356" s="118">
        <v>0.44</v>
      </c>
      <c r="M356" s="118">
        <v>0.26</v>
      </c>
      <c r="N356" s="118">
        <v>182844427.5891594</v>
      </c>
      <c r="O356" s="227"/>
    </row>
    <row r="357" spans="2:15" x14ac:dyDescent="0.2">
      <c r="B357" s="118">
        <v>356</v>
      </c>
      <c r="C357" s="118">
        <v>39395.980000000003</v>
      </c>
      <c r="D357" s="118">
        <v>0.04</v>
      </c>
      <c r="E357" s="118">
        <v>0.19</v>
      </c>
      <c r="F357" s="118">
        <v>69933.42</v>
      </c>
      <c r="G357" s="118">
        <v>21234654.149999999</v>
      </c>
      <c r="H357" s="118">
        <v>55614.15</v>
      </c>
      <c r="I357" s="118">
        <v>110569.03</v>
      </c>
      <c r="J357" s="118">
        <v>3228260.73</v>
      </c>
      <c r="K357" s="118">
        <v>5395519.2000000002</v>
      </c>
      <c r="L357" s="118">
        <v>0.32</v>
      </c>
      <c r="M357" s="118">
        <v>0.26</v>
      </c>
      <c r="N357" s="118">
        <v>307163861.34336281</v>
      </c>
      <c r="O357" s="227"/>
    </row>
    <row r="358" spans="2:15" x14ac:dyDescent="0.2">
      <c r="B358" s="118">
        <v>357</v>
      </c>
      <c r="C358" s="118">
        <v>19999.89</v>
      </c>
      <c r="D358" s="118">
        <v>0.02</v>
      </c>
      <c r="E358" s="118">
        <v>0.22</v>
      </c>
      <c r="F358" s="118">
        <v>81747.42</v>
      </c>
      <c r="G358" s="118">
        <v>17303503.510000002</v>
      </c>
      <c r="H358" s="118">
        <v>34258.99</v>
      </c>
      <c r="I358" s="118">
        <v>116959.93</v>
      </c>
      <c r="J358" s="118">
        <v>3470744.91</v>
      </c>
      <c r="K358" s="118">
        <v>5395519.2000000002</v>
      </c>
      <c r="L358" s="118">
        <v>0.41</v>
      </c>
      <c r="M358" s="118">
        <v>0.36</v>
      </c>
      <c r="N358" s="118">
        <v>68843038.175259382</v>
      </c>
      <c r="O358" s="227"/>
    </row>
    <row r="359" spans="2:15" x14ac:dyDescent="0.2">
      <c r="B359" s="118">
        <v>358</v>
      </c>
      <c r="C359" s="118">
        <v>26367.43</v>
      </c>
      <c r="D359" s="118">
        <v>0.04</v>
      </c>
      <c r="E359" s="118">
        <v>0.23</v>
      </c>
      <c r="F359" s="118">
        <v>37245.01</v>
      </c>
      <c r="G359" s="118">
        <v>25664949.859999999</v>
      </c>
      <c r="H359" s="118">
        <v>68617.289999999994</v>
      </c>
      <c r="I359" s="118">
        <v>88372.76</v>
      </c>
      <c r="J359" s="118">
        <v>2066107.92</v>
      </c>
      <c r="K359" s="118">
        <v>5395519.2000000002</v>
      </c>
      <c r="L359" s="118">
        <v>0.45</v>
      </c>
      <c r="M359" s="118">
        <v>0.39</v>
      </c>
      <c r="N359" s="118">
        <v>23090138.951101203</v>
      </c>
      <c r="O359" s="227"/>
    </row>
    <row r="360" spans="2:15" x14ac:dyDescent="0.2">
      <c r="B360" s="118">
        <v>359</v>
      </c>
      <c r="C360" s="118">
        <v>42091.29</v>
      </c>
      <c r="D360" s="118">
        <v>0.03</v>
      </c>
      <c r="E360" s="118">
        <v>0.19</v>
      </c>
      <c r="F360" s="118">
        <v>65432.28</v>
      </c>
      <c r="G360" s="118">
        <v>13718489.689999999</v>
      </c>
      <c r="H360" s="118">
        <v>57551.74</v>
      </c>
      <c r="I360" s="118">
        <v>75413.47</v>
      </c>
      <c r="J360" s="118">
        <v>2787867.3</v>
      </c>
      <c r="K360" s="118">
        <v>5395519.2000000002</v>
      </c>
      <c r="L360" s="118">
        <v>0.42</v>
      </c>
      <c r="M360" s="118">
        <v>0.24</v>
      </c>
      <c r="N360" s="118">
        <v>281729438.11470526</v>
      </c>
      <c r="O360" s="227"/>
    </row>
    <row r="361" spans="2:15" x14ac:dyDescent="0.2">
      <c r="B361" s="118">
        <v>360</v>
      </c>
      <c r="C361" s="118">
        <v>45379.839999999997</v>
      </c>
      <c r="D361" s="118">
        <v>0.03</v>
      </c>
      <c r="E361" s="118">
        <v>0.25</v>
      </c>
      <c r="F361" s="118">
        <v>79049.259999999995</v>
      </c>
      <c r="G361" s="118">
        <v>22488152.649999999</v>
      </c>
      <c r="H361" s="118">
        <v>30601.79</v>
      </c>
      <c r="I361" s="118">
        <v>128611.22</v>
      </c>
      <c r="J361" s="118">
        <v>2900249.07</v>
      </c>
      <c r="K361" s="118">
        <v>5395519.2000000002</v>
      </c>
      <c r="L361" s="118">
        <v>0.4</v>
      </c>
      <c r="M361" s="118">
        <v>0.28000000000000003</v>
      </c>
      <c r="N361" s="118">
        <v>379128705.72582239</v>
      </c>
      <c r="O361" s="227"/>
    </row>
    <row r="362" spans="2:15" x14ac:dyDescent="0.2">
      <c r="B362" s="118">
        <v>361</v>
      </c>
      <c r="C362" s="118">
        <v>28314.51</v>
      </c>
      <c r="D362" s="118">
        <v>0.04</v>
      </c>
      <c r="E362" s="118">
        <v>0.19</v>
      </c>
      <c r="F362" s="118">
        <v>68531.83</v>
      </c>
      <c r="G362" s="118">
        <v>18207378.09</v>
      </c>
      <c r="H362" s="118">
        <v>61874.18</v>
      </c>
      <c r="I362" s="118">
        <v>126308.99</v>
      </c>
      <c r="J362" s="118">
        <v>2673519.92</v>
      </c>
      <c r="K362" s="118">
        <v>5395519.2000000002</v>
      </c>
      <c r="L362" s="118">
        <v>0.37</v>
      </c>
      <c r="M362" s="118">
        <v>0.24</v>
      </c>
      <c r="N362" s="118">
        <v>226721629.78092194</v>
      </c>
      <c r="O362" s="227"/>
    </row>
    <row r="363" spans="2:15" x14ac:dyDescent="0.2">
      <c r="B363" s="118">
        <v>362</v>
      </c>
      <c r="C363" s="118">
        <v>16418.580000000002</v>
      </c>
      <c r="D363" s="118">
        <v>0.04</v>
      </c>
      <c r="E363" s="118">
        <v>0.23</v>
      </c>
      <c r="F363" s="118">
        <v>54128.01</v>
      </c>
      <c r="G363" s="118">
        <v>16885872.280000001</v>
      </c>
      <c r="H363" s="118">
        <v>63823.46</v>
      </c>
      <c r="I363" s="118">
        <v>104240.65</v>
      </c>
      <c r="J363" s="118">
        <v>3003546.13</v>
      </c>
      <c r="K363" s="118">
        <v>5395519.2000000002</v>
      </c>
      <c r="L363" s="118">
        <v>0.49</v>
      </c>
      <c r="M363" s="118">
        <v>0.23</v>
      </c>
      <c r="N363" s="118">
        <v>98939101.970416173</v>
      </c>
      <c r="O363" s="227"/>
    </row>
    <row r="364" spans="2:15" x14ac:dyDescent="0.2">
      <c r="B364" s="118">
        <v>363</v>
      </c>
      <c r="C364" s="118">
        <v>27147.05</v>
      </c>
      <c r="D364" s="118">
        <v>0.03</v>
      </c>
      <c r="E364" s="118">
        <v>0.17</v>
      </c>
      <c r="F364" s="118">
        <v>94893.19</v>
      </c>
      <c r="G364" s="118">
        <v>25089409.120000001</v>
      </c>
      <c r="H364" s="118">
        <v>54171.29</v>
      </c>
      <c r="I364" s="118">
        <v>63134.63</v>
      </c>
      <c r="J364" s="118">
        <v>3135467.17</v>
      </c>
      <c r="K364" s="118">
        <v>5395519.2000000002</v>
      </c>
      <c r="L364" s="118">
        <v>0.45</v>
      </c>
      <c r="M364" s="118">
        <v>0.28999999999999998</v>
      </c>
      <c r="N364" s="118">
        <v>141349142.96247619</v>
      </c>
      <c r="O364" s="227"/>
    </row>
    <row r="365" spans="2:15" x14ac:dyDescent="0.2">
      <c r="B365" s="118">
        <v>364</v>
      </c>
      <c r="C365" s="118">
        <v>40996.699999999997</v>
      </c>
      <c r="D365" s="118">
        <v>0.03</v>
      </c>
      <c r="E365" s="118">
        <v>0.2</v>
      </c>
      <c r="F365" s="118">
        <v>58208.58</v>
      </c>
      <c r="G365" s="118">
        <v>21119405.780000001</v>
      </c>
      <c r="H365" s="118">
        <v>42283.59</v>
      </c>
      <c r="I365" s="118">
        <v>105653.56</v>
      </c>
      <c r="J365" s="118">
        <v>2263440.9500000002</v>
      </c>
      <c r="K365" s="118">
        <v>5395519.2000000002</v>
      </c>
      <c r="L365" s="118">
        <v>0.54</v>
      </c>
      <c r="M365" s="118">
        <v>0.37</v>
      </c>
      <c r="N365" s="118">
        <v>70601103.654669166</v>
      </c>
      <c r="O365" s="227"/>
    </row>
    <row r="366" spans="2:15" x14ac:dyDescent="0.2">
      <c r="B366" s="118">
        <v>365</v>
      </c>
      <c r="C366" s="118">
        <v>30178.53</v>
      </c>
      <c r="D366" s="118">
        <v>0.03</v>
      </c>
      <c r="E366" s="118">
        <v>0.25</v>
      </c>
      <c r="F366" s="118">
        <v>42005.8</v>
      </c>
      <c r="G366" s="118">
        <v>17386251.789999999</v>
      </c>
      <c r="H366" s="118">
        <v>51014.83</v>
      </c>
      <c r="I366" s="118">
        <v>77924.11</v>
      </c>
      <c r="J366" s="118">
        <v>2398730.2000000002</v>
      </c>
      <c r="K366" s="118">
        <v>5395519.2000000002</v>
      </c>
      <c r="L366" s="118">
        <v>0.32</v>
      </c>
      <c r="M366" s="118">
        <v>0.28000000000000003</v>
      </c>
      <c r="N366" s="118">
        <v>141750882.02355447</v>
      </c>
      <c r="O366" s="227"/>
    </row>
    <row r="367" spans="2:15" x14ac:dyDescent="0.2">
      <c r="B367" s="118">
        <v>366</v>
      </c>
      <c r="C367" s="118">
        <v>31598.59</v>
      </c>
      <c r="D367" s="118">
        <v>0.03</v>
      </c>
      <c r="E367" s="118">
        <v>0.16</v>
      </c>
      <c r="F367" s="118">
        <v>52921.06</v>
      </c>
      <c r="G367" s="118">
        <v>21400430.120000001</v>
      </c>
      <c r="H367" s="118">
        <v>40113.089999999997</v>
      </c>
      <c r="I367" s="118">
        <v>70685.25</v>
      </c>
      <c r="J367" s="118">
        <v>3163701.5</v>
      </c>
      <c r="K367" s="118">
        <v>5395519.2000000002</v>
      </c>
      <c r="L367" s="118">
        <v>0.46</v>
      </c>
      <c r="M367" s="118">
        <v>0.34</v>
      </c>
      <c r="N367" s="118">
        <v>49818399.715344951</v>
      </c>
      <c r="O367" s="227"/>
    </row>
    <row r="368" spans="2:15" x14ac:dyDescent="0.2">
      <c r="B368" s="118">
        <v>367</v>
      </c>
      <c r="C368" s="118">
        <v>29961.73</v>
      </c>
      <c r="D368" s="118">
        <v>0.04</v>
      </c>
      <c r="E368" s="118">
        <v>0.21</v>
      </c>
      <c r="F368" s="118">
        <v>78414.28</v>
      </c>
      <c r="G368" s="118">
        <v>21467754.109999999</v>
      </c>
      <c r="H368" s="118">
        <v>68876.820000000007</v>
      </c>
      <c r="I368" s="118">
        <v>87526.34</v>
      </c>
      <c r="J368" s="118">
        <v>2059682.61</v>
      </c>
      <c r="K368" s="118">
        <v>5395519.2000000002</v>
      </c>
      <c r="L368" s="118">
        <v>0.37</v>
      </c>
      <c r="M368" s="118">
        <v>0.23</v>
      </c>
      <c r="N368" s="118">
        <v>331931452.89472133</v>
      </c>
      <c r="O368" s="227"/>
    </row>
    <row r="369" spans="2:15" x14ac:dyDescent="0.2">
      <c r="B369" s="118">
        <v>368</v>
      </c>
      <c r="C369" s="118">
        <v>32780.36</v>
      </c>
      <c r="D369" s="118">
        <v>0.03</v>
      </c>
      <c r="E369" s="118">
        <v>0.22</v>
      </c>
      <c r="F369" s="118">
        <v>94798.5</v>
      </c>
      <c r="G369" s="118">
        <v>20686722.719999999</v>
      </c>
      <c r="H369" s="118">
        <v>51595.63</v>
      </c>
      <c r="I369" s="118">
        <v>91635.53</v>
      </c>
      <c r="J369" s="118">
        <v>2506551.69</v>
      </c>
      <c r="K369" s="118">
        <v>5395519.2000000002</v>
      </c>
      <c r="L369" s="118">
        <v>0.41</v>
      </c>
      <c r="M369" s="118">
        <v>0.39</v>
      </c>
      <c r="N369" s="118">
        <v>130906526.99355127</v>
      </c>
      <c r="O369" s="227"/>
    </row>
    <row r="370" spans="2:15" x14ac:dyDescent="0.2">
      <c r="B370" s="118">
        <v>369</v>
      </c>
      <c r="C370" s="118">
        <v>47119.82</v>
      </c>
      <c r="D370" s="118">
        <v>0.03</v>
      </c>
      <c r="E370" s="118">
        <v>0.17</v>
      </c>
      <c r="F370" s="118">
        <v>42441.47</v>
      </c>
      <c r="G370" s="118">
        <v>23567495.609999999</v>
      </c>
      <c r="H370" s="118">
        <v>56798.47</v>
      </c>
      <c r="I370" s="118">
        <v>134187.88</v>
      </c>
      <c r="J370" s="118">
        <v>1848508.12</v>
      </c>
      <c r="K370" s="118">
        <v>5395519.2000000002</v>
      </c>
      <c r="L370" s="118">
        <v>0.41</v>
      </c>
      <c r="M370" s="118">
        <v>0.3</v>
      </c>
      <c r="N370" s="118">
        <v>106182182.0395721</v>
      </c>
      <c r="O370" s="227"/>
    </row>
    <row r="371" spans="2:15" x14ac:dyDescent="0.2">
      <c r="B371" s="118">
        <v>370</v>
      </c>
      <c r="C371" s="118">
        <v>29535.23</v>
      </c>
      <c r="D371" s="118">
        <v>0.03</v>
      </c>
      <c r="E371" s="118">
        <v>0.14000000000000001</v>
      </c>
      <c r="F371" s="118">
        <v>68108.039999999994</v>
      </c>
      <c r="G371" s="118">
        <v>17765910.050000001</v>
      </c>
      <c r="H371" s="118">
        <v>66109.399999999994</v>
      </c>
      <c r="I371" s="118">
        <v>93517.79</v>
      </c>
      <c r="J371" s="118">
        <v>3150268.05</v>
      </c>
      <c r="K371" s="118">
        <v>5395519.2000000002</v>
      </c>
      <c r="L371" s="118">
        <v>0.45</v>
      </c>
      <c r="M371" s="118">
        <v>0.27</v>
      </c>
      <c r="N371" s="118">
        <v>103116029.40578914</v>
      </c>
      <c r="O371" s="227"/>
    </row>
    <row r="372" spans="2:15" x14ac:dyDescent="0.2">
      <c r="B372" s="118">
        <v>371</v>
      </c>
      <c r="C372" s="118">
        <v>24499.3</v>
      </c>
      <c r="D372" s="118">
        <v>0.03</v>
      </c>
      <c r="E372" s="118">
        <v>0.26</v>
      </c>
      <c r="F372" s="118">
        <v>79621.17</v>
      </c>
      <c r="G372" s="118">
        <v>24526810.379999999</v>
      </c>
      <c r="H372" s="118">
        <v>44588.79</v>
      </c>
      <c r="I372" s="118">
        <v>126624.84</v>
      </c>
      <c r="J372" s="118">
        <v>2426949.96</v>
      </c>
      <c r="K372" s="118">
        <v>5395519.2000000002</v>
      </c>
      <c r="L372" s="118">
        <v>0.56999999999999995</v>
      </c>
      <c r="M372" s="118">
        <v>0.35</v>
      </c>
      <c r="N372" s="118">
        <v>78236851.368048012</v>
      </c>
      <c r="O372" s="227"/>
    </row>
    <row r="373" spans="2:15" x14ac:dyDescent="0.2">
      <c r="B373" s="118">
        <v>372</v>
      </c>
      <c r="C373" s="118">
        <v>32758.07</v>
      </c>
      <c r="D373" s="118">
        <v>0.04</v>
      </c>
      <c r="E373" s="118">
        <v>0.24</v>
      </c>
      <c r="F373" s="118">
        <v>55177.23</v>
      </c>
      <c r="G373" s="118">
        <v>17483925.68</v>
      </c>
      <c r="H373" s="118">
        <v>50816.13</v>
      </c>
      <c r="I373" s="118">
        <v>111787.45</v>
      </c>
      <c r="J373" s="118">
        <v>3345070.41</v>
      </c>
      <c r="K373" s="118">
        <v>5395519.2000000002</v>
      </c>
      <c r="L373" s="118">
        <v>0.42</v>
      </c>
      <c r="M373" s="118">
        <v>0.28999999999999998</v>
      </c>
      <c r="N373" s="118">
        <v>171261637.35088596</v>
      </c>
      <c r="O373" s="227"/>
    </row>
    <row r="374" spans="2:15" x14ac:dyDescent="0.2">
      <c r="B374" s="118">
        <v>373</v>
      </c>
      <c r="C374" s="118">
        <v>23476.959999999999</v>
      </c>
      <c r="D374" s="118">
        <v>0.03</v>
      </c>
      <c r="E374" s="118">
        <v>0.24</v>
      </c>
      <c r="F374" s="118">
        <v>44516.6</v>
      </c>
      <c r="G374" s="118">
        <v>22030517.109999999</v>
      </c>
      <c r="H374" s="118">
        <v>62012.2</v>
      </c>
      <c r="I374" s="118">
        <v>126704.35</v>
      </c>
      <c r="J374" s="118">
        <v>2453972.06</v>
      </c>
      <c r="K374" s="118">
        <v>5395519.2000000002</v>
      </c>
      <c r="L374" s="118">
        <v>0.42</v>
      </c>
      <c r="M374" s="118">
        <v>0.33</v>
      </c>
      <c r="N374" s="118">
        <v>54528569.699489422</v>
      </c>
      <c r="O374" s="227"/>
    </row>
    <row r="375" spans="2:15" x14ac:dyDescent="0.2">
      <c r="B375" s="118">
        <v>374</v>
      </c>
      <c r="C375" s="118">
        <v>11390.53</v>
      </c>
      <c r="D375" s="118">
        <v>0.04</v>
      </c>
      <c r="E375" s="118">
        <v>0.22</v>
      </c>
      <c r="F375" s="118">
        <v>83546.490000000005</v>
      </c>
      <c r="G375" s="118">
        <v>20109303.690000001</v>
      </c>
      <c r="H375" s="118">
        <v>50169.78</v>
      </c>
      <c r="I375" s="118">
        <v>101684.74</v>
      </c>
      <c r="J375" s="118">
        <v>2261571.96</v>
      </c>
      <c r="K375" s="118">
        <v>5395519.2000000002</v>
      </c>
      <c r="L375" s="118">
        <v>0.41</v>
      </c>
      <c r="M375" s="118">
        <v>0.38</v>
      </c>
      <c r="N375" s="118">
        <v>31353593.350585617</v>
      </c>
      <c r="O375" s="227"/>
    </row>
    <row r="376" spans="2:15" x14ac:dyDescent="0.2">
      <c r="B376" s="118">
        <v>375</v>
      </c>
      <c r="C376" s="118">
        <v>38304.89</v>
      </c>
      <c r="D376" s="118">
        <v>0.04</v>
      </c>
      <c r="E376" s="118">
        <v>0.18</v>
      </c>
      <c r="F376" s="118">
        <v>92317.14</v>
      </c>
      <c r="G376" s="118">
        <v>18135759.100000001</v>
      </c>
      <c r="H376" s="118">
        <v>51874.83</v>
      </c>
      <c r="I376" s="118">
        <v>98283.839999999997</v>
      </c>
      <c r="J376" s="118">
        <v>2661644.0299999998</v>
      </c>
      <c r="K376" s="118">
        <v>5395519.2000000002</v>
      </c>
      <c r="L376" s="118">
        <v>0.39</v>
      </c>
      <c r="M376" s="118">
        <v>0.25</v>
      </c>
      <c r="N376" s="118">
        <v>366249558.23911422</v>
      </c>
      <c r="O376" s="227"/>
    </row>
    <row r="377" spans="2:15" x14ac:dyDescent="0.2">
      <c r="B377" s="118">
        <v>376</v>
      </c>
      <c r="C377" s="118">
        <v>31136.89</v>
      </c>
      <c r="D377" s="118">
        <v>0.04</v>
      </c>
      <c r="E377" s="118">
        <v>0.22</v>
      </c>
      <c r="F377" s="118">
        <v>69453.14</v>
      </c>
      <c r="G377" s="118">
        <v>19006803.34</v>
      </c>
      <c r="H377" s="118">
        <v>56508.23</v>
      </c>
      <c r="I377" s="118">
        <v>100881.67</v>
      </c>
      <c r="J377" s="118">
        <v>2693128.36</v>
      </c>
      <c r="K377" s="118">
        <v>5395519.2000000002</v>
      </c>
      <c r="L377" s="118">
        <v>0.43</v>
      </c>
      <c r="M377" s="118">
        <v>0.26</v>
      </c>
      <c r="N377" s="118">
        <v>230618211.70409349</v>
      </c>
      <c r="O377" s="227"/>
    </row>
    <row r="378" spans="2:15" x14ac:dyDescent="0.2">
      <c r="B378" s="118">
        <v>377</v>
      </c>
      <c r="C378" s="118">
        <v>42089.82</v>
      </c>
      <c r="D378" s="118">
        <v>0.04</v>
      </c>
      <c r="E378" s="118">
        <v>0.18</v>
      </c>
      <c r="F378" s="118">
        <v>50906.97</v>
      </c>
      <c r="G378" s="118">
        <v>14536711.74</v>
      </c>
      <c r="H378" s="118">
        <v>54949.86</v>
      </c>
      <c r="I378" s="118">
        <v>131887.89000000001</v>
      </c>
      <c r="J378" s="118">
        <v>3004829.89</v>
      </c>
      <c r="K378" s="118">
        <v>5395519.2000000002</v>
      </c>
      <c r="L378" s="118">
        <v>0.41</v>
      </c>
      <c r="M378" s="118">
        <v>0.28999999999999998</v>
      </c>
      <c r="N378" s="118">
        <v>155926450.04784834</v>
      </c>
      <c r="O378" s="227"/>
    </row>
    <row r="379" spans="2:15" x14ac:dyDescent="0.2">
      <c r="B379" s="118">
        <v>378</v>
      </c>
      <c r="C379" s="118">
        <v>27353.06</v>
      </c>
      <c r="D379" s="118">
        <v>0.03</v>
      </c>
      <c r="E379" s="118">
        <v>0.2</v>
      </c>
      <c r="F379" s="118">
        <v>53128.73</v>
      </c>
      <c r="G379" s="118">
        <v>20072764.870000001</v>
      </c>
      <c r="H379" s="118">
        <v>38059.449999999997</v>
      </c>
      <c r="I379" s="118">
        <v>123405.21</v>
      </c>
      <c r="J379" s="118">
        <v>2199710.46</v>
      </c>
      <c r="K379" s="118">
        <v>5395519.2000000002</v>
      </c>
      <c r="L379" s="118">
        <v>0.38</v>
      </c>
      <c r="M379" s="118">
        <v>0.22</v>
      </c>
      <c r="N379" s="118">
        <v>180743568.48999155</v>
      </c>
      <c r="O379" s="227"/>
    </row>
    <row r="380" spans="2:15" x14ac:dyDescent="0.2">
      <c r="B380" s="118">
        <v>379</v>
      </c>
      <c r="C380" s="118">
        <v>26292.87</v>
      </c>
      <c r="D380" s="118">
        <v>0.03</v>
      </c>
      <c r="E380" s="118">
        <v>0.23</v>
      </c>
      <c r="F380" s="118">
        <v>61748.61</v>
      </c>
      <c r="G380" s="118">
        <v>20305500.870000001</v>
      </c>
      <c r="H380" s="118">
        <v>65592.75</v>
      </c>
      <c r="I380" s="118">
        <v>119458.27</v>
      </c>
      <c r="J380" s="118">
        <v>3458438.27</v>
      </c>
      <c r="K380" s="118">
        <v>5395519.2000000002</v>
      </c>
      <c r="L380" s="118">
        <v>0.44</v>
      </c>
      <c r="M380" s="118">
        <v>0.28999999999999998</v>
      </c>
      <c r="N380" s="118">
        <v>123348551.13095388</v>
      </c>
      <c r="O380" s="227"/>
    </row>
    <row r="381" spans="2:15" x14ac:dyDescent="0.2">
      <c r="B381" s="118">
        <v>380</v>
      </c>
      <c r="C381" s="118">
        <v>38027.800000000003</v>
      </c>
      <c r="D381" s="118">
        <v>0.04</v>
      </c>
      <c r="E381" s="118">
        <v>0.19</v>
      </c>
      <c r="F381" s="118">
        <v>84557.5</v>
      </c>
      <c r="G381" s="118">
        <v>22365092.390000001</v>
      </c>
      <c r="H381" s="118">
        <v>59071.22</v>
      </c>
      <c r="I381" s="118">
        <v>137239.74</v>
      </c>
      <c r="J381" s="118">
        <v>2402953.35</v>
      </c>
      <c r="K381" s="118">
        <v>5395519.2000000002</v>
      </c>
      <c r="L381" s="118">
        <v>0.43</v>
      </c>
      <c r="M381" s="118">
        <v>0.33</v>
      </c>
      <c r="N381" s="118">
        <v>181017106.77562201</v>
      </c>
      <c r="O381" s="227"/>
    </row>
    <row r="382" spans="2:15" x14ac:dyDescent="0.2">
      <c r="B382" s="118">
        <v>381</v>
      </c>
      <c r="C382" s="118">
        <v>6073.05</v>
      </c>
      <c r="D382" s="118">
        <v>0.03</v>
      </c>
      <c r="E382" s="118">
        <v>0.27</v>
      </c>
      <c r="F382" s="118">
        <v>59589.11</v>
      </c>
      <c r="G382" s="118">
        <v>15768952.65</v>
      </c>
      <c r="H382" s="118">
        <v>61947.71</v>
      </c>
      <c r="I382" s="118">
        <v>121555.51</v>
      </c>
      <c r="J382" s="118">
        <v>3121302.92</v>
      </c>
      <c r="K382" s="118">
        <v>5395519.2000000002</v>
      </c>
      <c r="L382" s="118">
        <v>0.49</v>
      </c>
      <c r="M382" s="118">
        <v>0.31</v>
      </c>
      <c r="N382" s="118">
        <v>11632028.809058877</v>
      </c>
      <c r="O382" s="227"/>
    </row>
    <row r="383" spans="2:15" x14ac:dyDescent="0.2">
      <c r="B383" s="118">
        <v>382</v>
      </c>
      <c r="C383" s="118">
        <v>23851.9</v>
      </c>
      <c r="D383" s="118">
        <v>0.03</v>
      </c>
      <c r="E383" s="118">
        <v>0.21</v>
      </c>
      <c r="F383" s="118">
        <v>73329.06</v>
      </c>
      <c r="G383" s="118">
        <v>28501055.07</v>
      </c>
      <c r="H383" s="118">
        <v>59850.239999999998</v>
      </c>
      <c r="I383" s="118">
        <v>84548.59</v>
      </c>
      <c r="J383" s="118">
        <v>2546672.9300000002</v>
      </c>
      <c r="K383" s="118">
        <v>5395519.2000000002</v>
      </c>
      <c r="L383" s="118">
        <v>0.42</v>
      </c>
      <c r="M383" s="118">
        <v>0.28000000000000003</v>
      </c>
      <c r="N383" s="118">
        <v>128626010.99870259</v>
      </c>
      <c r="O383" s="227"/>
    </row>
    <row r="384" spans="2:15" x14ac:dyDescent="0.2">
      <c r="B384" s="118">
        <v>383</v>
      </c>
      <c r="C384" s="118">
        <v>13990.57</v>
      </c>
      <c r="D384" s="118">
        <v>0.03</v>
      </c>
      <c r="E384" s="118">
        <v>0.16</v>
      </c>
      <c r="F384" s="118">
        <v>70275.8</v>
      </c>
      <c r="G384" s="118">
        <v>24415606.559999999</v>
      </c>
      <c r="H384" s="118">
        <v>31103.57</v>
      </c>
      <c r="I384" s="118">
        <v>119686.57</v>
      </c>
      <c r="J384" s="118">
        <v>2124982.63</v>
      </c>
      <c r="K384" s="118">
        <v>5395519.2000000002</v>
      </c>
      <c r="L384" s="118">
        <v>0.38</v>
      </c>
      <c r="M384" s="118">
        <v>0.28000000000000003</v>
      </c>
      <c r="N384" s="118">
        <v>46076258.242210358</v>
      </c>
      <c r="O384" s="227"/>
    </row>
    <row r="385" spans="2:15" x14ac:dyDescent="0.2">
      <c r="B385" s="118">
        <v>384</v>
      </c>
      <c r="C385" s="118">
        <v>20578.099999999999</v>
      </c>
      <c r="D385" s="118">
        <v>0.04</v>
      </c>
      <c r="E385" s="118">
        <v>0.2</v>
      </c>
      <c r="F385" s="118">
        <v>73154.94</v>
      </c>
      <c r="G385" s="118">
        <v>22291845.859999999</v>
      </c>
      <c r="H385" s="118">
        <v>55269.22</v>
      </c>
      <c r="I385" s="118">
        <v>90730.45</v>
      </c>
      <c r="J385" s="118">
        <v>2719379.72</v>
      </c>
      <c r="K385" s="118">
        <v>5395519.2000000002</v>
      </c>
      <c r="L385" s="118">
        <v>0.37</v>
      </c>
      <c r="M385" s="118">
        <v>0.28999999999999998</v>
      </c>
      <c r="N385" s="118">
        <v>119483109.12191753</v>
      </c>
      <c r="O385" s="227"/>
    </row>
    <row r="386" spans="2:15" x14ac:dyDescent="0.2">
      <c r="B386" s="118">
        <v>385</v>
      </c>
      <c r="C386" s="118">
        <v>32490.17</v>
      </c>
      <c r="D386" s="118">
        <v>0.03</v>
      </c>
      <c r="E386" s="118">
        <v>0.23</v>
      </c>
      <c r="F386" s="118">
        <v>78232.52</v>
      </c>
      <c r="G386" s="118">
        <v>15243402.130000001</v>
      </c>
      <c r="H386" s="118">
        <v>70066.990000000005</v>
      </c>
      <c r="I386" s="118">
        <v>134628.29</v>
      </c>
      <c r="J386" s="118">
        <v>2211644.96</v>
      </c>
      <c r="K386" s="118">
        <v>5395519.2000000002</v>
      </c>
      <c r="L386" s="118">
        <v>0.38</v>
      </c>
      <c r="M386" s="118">
        <v>0.25</v>
      </c>
      <c r="N386" s="118">
        <v>314755098.98270822</v>
      </c>
      <c r="O386" s="227"/>
    </row>
    <row r="387" spans="2:15" x14ac:dyDescent="0.2">
      <c r="B387" s="118">
        <v>386</v>
      </c>
      <c r="C387" s="118">
        <v>20306</v>
      </c>
      <c r="D387" s="118">
        <v>0.04</v>
      </c>
      <c r="E387" s="118">
        <v>0.23</v>
      </c>
      <c r="F387" s="118">
        <v>64201.2</v>
      </c>
      <c r="G387" s="118">
        <v>19077101.260000002</v>
      </c>
      <c r="H387" s="118">
        <v>40022.68</v>
      </c>
      <c r="I387" s="118">
        <v>56763.94</v>
      </c>
      <c r="J387" s="118">
        <v>2672913.17</v>
      </c>
      <c r="K387" s="118">
        <v>5395519.2000000002</v>
      </c>
      <c r="L387" s="118">
        <v>0.42</v>
      </c>
      <c r="M387" s="118">
        <v>0.24</v>
      </c>
      <c r="N387" s="118">
        <v>163745123.03514802</v>
      </c>
      <c r="O387" s="227"/>
    </row>
    <row r="388" spans="2:15" x14ac:dyDescent="0.2">
      <c r="B388" s="118">
        <v>387</v>
      </c>
      <c r="C388" s="118">
        <v>22331.84</v>
      </c>
      <c r="D388" s="118">
        <v>0.04</v>
      </c>
      <c r="E388" s="118">
        <v>0.19</v>
      </c>
      <c r="F388" s="118">
        <v>76316.03</v>
      </c>
      <c r="G388" s="118">
        <v>19457911.5</v>
      </c>
      <c r="H388" s="118">
        <v>35547.769999999997</v>
      </c>
      <c r="I388" s="118">
        <v>123026.65</v>
      </c>
      <c r="J388" s="118">
        <v>2846249.19</v>
      </c>
      <c r="K388" s="118">
        <v>5395519.2000000002</v>
      </c>
      <c r="L388" s="118">
        <v>0.47</v>
      </c>
      <c r="M388" s="118">
        <v>0.33</v>
      </c>
      <c r="N388" s="118">
        <v>79138856.039747089</v>
      </c>
      <c r="O388" s="227"/>
    </row>
    <row r="389" spans="2:15" x14ac:dyDescent="0.2">
      <c r="B389" s="118">
        <v>388</v>
      </c>
      <c r="C389" s="118">
        <v>29175.77</v>
      </c>
      <c r="D389" s="118">
        <v>0.03</v>
      </c>
      <c r="E389" s="118">
        <v>0.28000000000000003</v>
      </c>
      <c r="F389" s="118">
        <v>56477.89</v>
      </c>
      <c r="G389" s="118">
        <v>17434273.030000001</v>
      </c>
      <c r="H389" s="118">
        <v>64301.33</v>
      </c>
      <c r="I389" s="118">
        <v>121454.37</v>
      </c>
      <c r="J389" s="118">
        <v>1905982.21</v>
      </c>
      <c r="K389" s="118">
        <v>5395519.2000000002</v>
      </c>
      <c r="L389" s="118">
        <v>0.48</v>
      </c>
      <c r="M389" s="118">
        <v>0.22</v>
      </c>
      <c r="N389" s="118">
        <v>251036722.77577794</v>
      </c>
      <c r="O389" s="227"/>
    </row>
    <row r="390" spans="2:15" x14ac:dyDescent="0.2">
      <c r="B390" s="118">
        <v>389</v>
      </c>
      <c r="C390" s="118">
        <v>32673.81</v>
      </c>
      <c r="D390" s="118">
        <v>0.03</v>
      </c>
      <c r="E390" s="118">
        <v>0.14000000000000001</v>
      </c>
      <c r="F390" s="118">
        <v>49216.87</v>
      </c>
      <c r="G390" s="118">
        <v>20090530.68</v>
      </c>
      <c r="H390" s="118">
        <v>54274.49</v>
      </c>
      <c r="I390" s="118">
        <v>128491.83</v>
      </c>
      <c r="J390" s="118">
        <v>2263714.15</v>
      </c>
      <c r="K390" s="118">
        <v>5395519.2000000002</v>
      </c>
      <c r="L390" s="118">
        <v>0.49</v>
      </c>
      <c r="M390" s="118">
        <v>0.26</v>
      </c>
      <c r="N390" s="118">
        <v>75369678.108125269</v>
      </c>
      <c r="O390" s="227"/>
    </row>
    <row r="391" spans="2:15" x14ac:dyDescent="0.2">
      <c r="B391" s="118">
        <v>390</v>
      </c>
      <c r="C391" s="118">
        <v>32556.18</v>
      </c>
      <c r="D391" s="118">
        <v>0.04</v>
      </c>
      <c r="E391" s="118">
        <v>0.13</v>
      </c>
      <c r="F391" s="118">
        <v>74368.5</v>
      </c>
      <c r="G391" s="118">
        <v>21111366.34</v>
      </c>
      <c r="H391" s="118">
        <v>29355.88</v>
      </c>
      <c r="I391" s="118">
        <v>106761.31</v>
      </c>
      <c r="J391" s="118">
        <v>3048318.71</v>
      </c>
      <c r="K391" s="118">
        <v>5395519.2000000002</v>
      </c>
      <c r="L391" s="118">
        <v>0.35</v>
      </c>
      <c r="M391" s="118">
        <v>0.37</v>
      </c>
      <c r="N391" s="118">
        <v>70999041.363641351</v>
      </c>
      <c r="O391" s="227"/>
    </row>
    <row r="392" spans="2:15" x14ac:dyDescent="0.2">
      <c r="B392" s="118">
        <v>391</v>
      </c>
      <c r="C392" s="118">
        <v>40353.019999999997</v>
      </c>
      <c r="D392" s="118">
        <v>0.03</v>
      </c>
      <c r="E392" s="118">
        <v>0.17</v>
      </c>
      <c r="F392" s="118">
        <v>89394.84</v>
      </c>
      <c r="G392" s="118">
        <v>18471474.449999999</v>
      </c>
      <c r="H392" s="118">
        <v>54303.98</v>
      </c>
      <c r="I392" s="118">
        <v>69585.39</v>
      </c>
      <c r="J392" s="118">
        <v>3339754.1</v>
      </c>
      <c r="K392" s="118">
        <v>5395519.2000000002</v>
      </c>
      <c r="L392" s="118">
        <v>0.44</v>
      </c>
      <c r="M392" s="118">
        <v>0.22</v>
      </c>
      <c r="N392" s="118">
        <v>366606107.6974557</v>
      </c>
      <c r="O392" s="227"/>
    </row>
    <row r="393" spans="2:15" x14ac:dyDescent="0.2">
      <c r="B393" s="118">
        <v>392</v>
      </c>
      <c r="C393" s="118">
        <v>14927.2</v>
      </c>
      <c r="D393" s="118">
        <v>0.04</v>
      </c>
      <c r="E393" s="118">
        <v>0.19</v>
      </c>
      <c r="F393" s="118">
        <v>79628.2</v>
      </c>
      <c r="G393" s="118">
        <v>24153600.91</v>
      </c>
      <c r="H393" s="118">
        <v>53390.54</v>
      </c>
      <c r="I393" s="118">
        <v>107041.51</v>
      </c>
      <c r="J393" s="118">
        <v>2506310.88</v>
      </c>
      <c r="K393" s="118">
        <v>5395519.2000000002</v>
      </c>
      <c r="L393" s="118">
        <v>0.36</v>
      </c>
      <c r="M393" s="118">
        <v>0.28999999999999998</v>
      </c>
      <c r="N393" s="118">
        <v>83187327.669579729</v>
      </c>
      <c r="O393" s="227"/>
    </row>
    <row r="394" spans="2:15" x14ac:dyDescent="0.2">
      <c r="B394" s="118">
        <v>393</v>
      </c>
      <c r="C394" s="118">
        <v>14628.35</v>
      </c>
      <c r="D394" s="118">
        <v>0.02</v>
      </c>
      <c r="E394" s="118">
        <v>0.25</v>
      </c>
      <c r="F394" s="118">
        <v>77165.3</v>
      </c>
      <c r="G394" s="118">
        <v>19890946.91</v>
      </c>
      <c r="H394" s="118">
        <v>29224.080000000002</v>
      </c>
      <c r="I394" s="118">
        <v>96359.31</v>
      </c>
      <c r="J394" s="118">
        <v>2199213.0299999998</v>
      </c>
      <c r="K394" s="118">
        <v>5395519.2000000002</v>
      </c>
      <c r="L394" s="118">
        <v>0.36</v>
      </c>
      <c r="M394" s="118">
        <v>0.25</v>
      </c>
      <c r="N394" s="118">
        <v>130016557.5824149</v>
      </c>
      <c r="O394" s="227"/>
    </row>
    <row r="395" spans="2:15" x14ac:dyDescent="0.2">
      <c r="B395" s="118">
        <v>394</v>
      </c>
      <c r="C395" s="118">
        <v>35379.86</v>
      </c>
      <c r="D395" s="118">
        <v>0.03</v>
      </c>
      <c r="E395" s="118">
        <v>0.16</v>
      </c>
      <c r="F395" s="118">
        <v>76973.179999999993</v>
      </c>
      <c r="G395" s="118">
        <v>23037899.719999999</v>
      </c>
      <c r="H395" s="118">
        <v>60709.04</v>
      </c>
      <c r="I395" s="118">
        <v>124208.59</v>
      </c>
      <c r="J395" s="118">
        <v>2172882.52</v>
      </c>
      <c r="K395" s="118">
        <v>5395519.2000000002</v>
      </c>
      <c r="L395" s="118">
        <v>0.46</v>
      </c>
      <c r="M395" s="118">
        <v>0.23</v>
      </c>
      <c r="N395" s="118">
        <v>222016431.81924349</v>
      </c>
      <c r="O395" s="227"/>
    </row>
    <row r="396" spans="2:15" x14ac:dyDescent="0.2">
      <c r="B396" s="118">
        <v>395</v>
      </c>
      <c r="C396" s="118">
        <v>42713.21</v>
      </c>
      <c r="D396" s="118">
        <v>0.03</v>
      </c>
      <c r="E396" s="118">
        <v>0.22</v>
      </c>
      <c r="F396" s="118">
        <v>65071.59</v>
      </c>
      <c r="G396" s="118">
        <v>19780627.780000001</v>
      </c>
      <c r="H396" s="118">
        <v>52567.8</v>
      </c>
      <c r="I396" s="118">
        <v>101716.78</v>
      </c>
      <c r="J396" s="118">
        <v>2206601.1800000002</v>
      </c>
      <c r="K396" s="118">
        <v>5395519.2000000002</v>
      </c>
      <c r="L396" s="118">
        <v>0.45</v>
      </c>
      <c r="M396" s="118">
        <v>0.25</v>
      </c>
      <c r="N396" s="118">
        <v>286368996.4888702</v>
      </c>
      <c r="O396" s="227"/>
    </row>
    <row r="397" spans="2:15" x14ac:dyDescent="0.2">
      <c r="B397" s="118">
        <v>396</v>
      </c>
      <c r="C397" s="118">
        <v>23062.27</v>
      </c>
      <c r="D397" s="118">
        <v>0.03</v>
      </c>
      <c r="E397" s="118">
        <v>0.25</v>
      </c>
      <c r="F397" s="118">
        <v>76889.3</v>
      </c>
      <c r="G397" s="118">
        <v>19982358.300000001</v>
      </c>
      <c r="H397" s="118">
        <v>55956.6</v>
      </c>
      <c r="I397" s="118">
        <v>127145.41</v>
      </c>
      <c r="J397" s="118">
        <v>2014511.19</v>
      </c>
      <c r="K397" s="118">
        <v>5395519.2000000002</v>
      </c>
      <c r="L397" s="118">
        <v>0.51</v>
      </c>
      <c r="M397" s="118">
        <v>0.35</v>
      </c>
      <c r="N397" s="118">
        <v>82519449.29087007</v>
      </c>
      <c r="O397" s="227"/>
    </row>
    <row r="398" spans="2:15" x14ac:dyDescent="0.2">
      <c r="B398" s="118">
        <v>397</v>
      </c>
      <c r="C398" s="118">
        <v>23291.85</v>
      </c>
      <c r="D398" s="118">
        <v>0.03</v>
      </c>
      <c r="E398" s="118">
        <v>0.12</v>
      </c>
      <c r="F398" s="118">
        <v>75622.3</v>
      </c>
      <c r="G398" s="118">
        <v>14767163.390000001</v>
      </c>
      <c r="H398" s="118">
        <v>57472.5</v>
      </c>
      <c r="I398" s="118">
        <v>122245.01</v>
      </c>
      <c r="J398" s="118">
        <v>3034398.19</v>
      </c>
      <c r="K398" s="118">
        <v>5395519.2000000002</v>
      </c>
      <c r="L398" s="118">
        <v>0.48</v>
      </c>
      <c r="M398" s="118">
        <v>0.22</v>
      </c>
      <c r="N398" s="118">
        <v>105848705.03603208</v>
      </c>
      <c r="O398" s="227"/>
    </row>
    <row r="399" spans="2:15" x14ac:dyDescent="0.2">
      <c r="B399" s="118">
        <v>398</v>
      </c>
      <c r="C399" s="118">
        <v>31759.47</v>
      </c>
      <c r="D399" s="118">
        <v>0.03</v>
      </c>
      <c r="E399" s="118">
        <v>0.28000000000000003</v>
      </c>
      <c r="F399" s="118">
        <v>47557.88</v>
      </c>
      <c r="G399" s="118">
        <v>20430881.170000002</v>
      </c>
      <c r="H399" s="118">
        <v>42567.46</v>
      </c>
      <c r="I399" s="118">
        <v>105496.35</v>
      </c>
      <c r="J399" s="118">
        <v>2624378.59</v>
      </c>
      <c r="K399" s="118">
        <v>5395519.2000000002</v>
      </c>
      <c r="L399" s="118">
        <v>0.48</v>
      </c>
      <c r="M399" s="118">
        <v>0.22</v>
      </c>
      <c r="N399" s="118">
        <v>225147109.88410816</v>
      </c>
      <c r="O399" s="227"/>
    </row>
    <row r="400" spans="2:15" x14ac:dyDescent="0.2">
      <c r="B400" s="118">
        <v>399</v>
      </c>
      <c r="C400" s="118">
        <v>12397.2</v>
      </c>
      <c r="D400" s="118">
        <v>0.03</v>
      </c>
      <c r="E400" s="118">
        <v>0.18</v>
      </c>
      <c r="F400" s="118">
        <v>65946.14</v>
      </c>
      <c r="G400" s="118">
        <v>15750546.449999999</v>
      </c>
      <c r="H400" s="118">
        <v>34194.86</v>
      </c>
      <c r="I400" s="118">
        <v>130065.64</v>
      </c>
      <c r="J400" s="118">
        <v>1492060.53</v>
      </c>
      <c r="K400" s="118">
        <v>5395519.2000000002</v>
      </c>
      <c r="L400" s="118">
        <v>0.45</v>
      </c>
      <c r="M400" s="118">
        <v>0.33</v>
      </c>
      <c r="N400" s="118">
        <v>26125026.97053292</v>
      </c>
      <c r="O400" s="227"/>
    </row>
    <row r="401" spans="2:15" x14ac:dyDescent="0.2">
      <c r="B401" s="118">
        <v>400</v>
      </c>
      <c r="C401" s="118">
        <v>23592.12</v>
      </c>
      <c r="D401" s="118">
        <v>0.03</v>
      </c>
      <c r="E401" s="118">
        <v>0.22</v>
      </c>
      <c r="F401" s="118">
        <v>52816.42</v>
      </c>
      <c r="G401" s="118">
        <v>22814478.640000001</v>
      </c>
      <c r="H401" s="118">
        <v>49124.53</v>
      </c>
      <c r="I401" s="118">
        <v>101199.22</v>
      </c>
      <c r="J401" s="118">
        <v>2706930.3</v>
      </c>
      <c r="K401" s="118">
        <v>5395519.2000000002</v>
      </c>
      <c r="L401" s="118">
        <v>0.48</v>
      </c>
      <c r="M401" s="118">
        <v>0.24</v>
      </c>
      <c r="N401" s="118">
        <v>114122201.78279427</v>
      </c>
      <c r="O401" s="227"/>
    </row>
    <row r="402" spans="2:15" x14ac:dyDescent="0.2">
      <c r="B402" s="118">
        <v>401</v>
      </c>
      <c r="C402" s="118">
        <v>41327.97</v>
      </c>
      <c r="D402" s="118">
        <v>0.02</v>
      </c>
      <c r="E402" s="118">
        <v>0.21</v>
      </c>
      <c r="F402" s="118">
        <v>81824.31</v>
      </c>
      <c r="G402" s="118">
        <v>21079357.370000001</v>
      </c>
      <c r="H402" s="118">
        <v>35822.019999999997</v>
      </c>
      <c r="I402" s="118">
        <v>112697.98</v>
      </c>
      <c r="J402" s="118">
        <v>3283883.58</v>
      </c>
      <c r="K402" s="118">
        <v>5395519.2000000002</v>
      </c>
      <c r="L402" s="118">
        <v>0.45</v>
      </c>
      <c r="M402" s="118">
        <v>0.31</v>
      </c>
      <c r="N402" s="118">
        <v>199030399.17560303</v>
      </c>
      <c r="O402" s="227"/>
    </row>
    <row r="403" spans="2:15" x14ac:dyDescent="0.2">
      <c r="B403" s="118">
        <v>402</v>
      </c>
      <c r="C403" s="118">
        <v>18699.27</v>
      </c>
      <c r="D403" s="118">
        <v>0.04</v>
      </c>
      <c r="E403" s="118">
        <v>0.23</v>
      </c>
      <c r="F403" s="118">
        <v>79550.820000000007</v>
      </c>
      <c r="G403" s="118">
        <v>17139284.690000001</v>
      </c>
      <c r="H403" s="118">
        <v>42792.36</v>
      </c>
      <c r="I403" s="118">
        <v>69650.350000000006</v>
      </c>
      <c r="J403" s="118">
        <v>1999089.33</v>
      </c>
      <c r="K403" s="118">
        <v>5395519.2000000002</v>
      </c>
      <c r="L403" s="118">
        <v>0.49</v>
      </c>
      <c r="M403" s="118">
        <v>0.33</v>
      </c>
      <c r="N403" s="118">
        <v>83708570.844423994</v>
      </c>
      <c r="O403" s="227"/>
    </row>
    <row r="404" spans="2:15" x14ac:dyDescent="0.2">
      <c r="B404" s="118">
        <v>403</v>
      </c>
      <c r="C404" s="118">
        <v>24968.41</v>
      </c>
      <c r="D404" s="118">
        <v>0.04</v>
      </c>
      <c r="E404" s="118">
        <v>0.24</v>
      </c>
      <c r="F404" s="118">
        <v>83524.27</v>
      </c>
      <c r="G404" s="118">
        <v>21676372.120000001</v>
      </c>
      <c r="H404" s="118">
        <v>52682.89</v>
      </c>
      <c r="I404" s="118">
        <v>94595.9</v>
      </c>
      <c r="J404" s="118">
        <v>2564223.36</v>
      </c>
      <c r="K404" s="118">
        <v>5395519.2000000002</v>
      </c>
      <c r="L404" s="118">
        <v>0.46</v>
      </c>
      <c r="M404" s="118">
        <v>0.34</v>
      </c>
      <c r="N404" s="118">
        <v>125982350.67578129</v>
      </c>
      <c r="O404" s="227"/>
    </row>
    <row r="405" spans="2:15" x14ac:dyDescent="0.2">
      <c r="B405" s="118">
        <v>404</v>
      </c>
      <c r="C405" s="118">
        <v>8517.64</v>
      </c>
      <c r="D405" s="118">
        <v>0.03</v>
      </c>
      <c r="E405" s="118">
        <v>0.23</v>
      </c>
      <c r="F405" s="118">
        <v>84958.38</v>
      </c>
      <c r="G405" s="118">
        <v>21085686.170000002</v>
      </c>
      <c r="H405" s="118">
        <v>39737.61</v>
      </c>
      <c r="I405" s="118">
        <v>85899.04</v>
      </c>
      <c r="J405" s="118">
        <v>2866877.64</v>
      </c>
      <c r="K405" s="118">
        <v>5395519.2000000002</v>
      </c>
      <c r="L405" s="118">
        <v>0.44</v>
      </c>
      <c r="M405" s="118">
        <v>0.26</v>
      </c>
      <c r="N405" s="118">
        <v>55664326.272159614</v>
      </c>
      <c r="O405" s="227"/>
    </row>
    <row r="406" spans="2:15" x14ac:dyDescent="0.2">
      <c r="B406" s="118">
        <v>405</v>
      </c>
      <c r="C406" s="118">
        <v>23948.54</v>
      </c>
      <c r="D406" s="118">
        <v>0.04</v>
      </c>
      <c r="E406" s="118">
        <v>0.2</v>
      </c>
      <c r="F406" s="118">
        <v>59172.86</v>
      </c>
      <c r="G406" s="118">
        <v>22315203.949999999</v>
      </c>
      <c r="H406" s="118">
        <v>61058.99</v>
      </c>
      <c r="I406" s="118">
        <v>85234.09</v>
      </c>
      <c r="J406" s="118">
        <v>2090176.82</v>
      </c>
      <c r="K406" s="118">
        <v>5395519.2000000002</v>
      </c>
      <c r="L406" s="118">
        <v>0.33</v>
      </c>
      <c r="M406" s="118">
        <v>0.37</v>
      </c>
      <c r="N406" s="118">
        <v>63344347.941219114</v>
      </c>
      <c r="O406" s="227"/>
    </row>
    <row r="407" spans="2:15" x14ac:dyDescent="0.2">
      <c r="B407" s="118">
        <v>406</v>
      </c>
      <c r="C407" s="118">
        <v>35755.1</v>
      </c>
      <c r="D407" s="118">
        <v>0.03</v>
      </c>
      <c r="E407" s="118">
        <v>0.22</v>
      </c>
      <c r="F407" s="118">
        <v>91682.8</v>
      </c>
      <c r="G407" s="118">
        <v>20334074.039999999</v>
      </c>
      <c r="H407" s="118">
        <v>65389.43</v>
      </c>
      <c r="I407" s="118">
        <v>140822.91</v>
      </c>
      <c r="J407" s="118">
        <v>2193869.34</v>
      </c>
      <c r="K407" s="118">
        <v>5395519.2000000002</v>
      </c>
      <c r="L407" s="118">
        <v>0.55000000000000004</v>
      </c>
      <c r="M407" s="118">
        <v>0.32</v>
      </c>
      <c r="N407" s="118">
        <v>165694172.51640514</v>
      </c>
      <c r="O407" s="227"/>
    </row>
    <row r="408" spans="2:15" x14ac:dyDescent="0.2">
      <c r="B408" s="118">
        <v>407</v>
      </c>
      <c r="C408" s="118">
        <v>30254.58</v>
      </c>
      <c r="D408" s="118">
        <v>0.03</v>
      </c>
      <c r="E408" s="118">
        <v>0.11</v>
      </c>
      <c r="F408" s="118">
        <v>76593.56</v>
      </c>
      <c r="G408" s="118">
        <v>12271212.68</v>
      </c>
      <c r="H408" s="118">
        <v>58905.15</v>
      </c>
      <c r="I408" s="118">
        <v>89232.5</v>
      </c>
      <c r="J408" s="118">
        <v>2651896.7799999998</v>
      </c>
      <c r="K408" s="118">
        <v>5395519.2000000002</v>
      </c>
      <c r="L408" s="118">
        <v>0.41</v>
      </c>
      <c r="M408" s="118">
        <v>0.25</v>
      </c>
      <c r="N408" s="118">
        <v>122640987.29909737</v>
      </c>
      <c r="O408" s="227"/>
    </row>
    <row r="409" spans="2:15" x14ac:dyDescent="0.2">
      <c r="B409" s="118">
        <v>408</v>
      </c>
      <c r="C409" s="118">
        <v>34400.86</v>
      </c>
      <c r="D409" s="118">
        <v>0.03</v>
      </c>
      <c r="E409" s="118">
        <v>0.26</v>
      </c>
      <c r="F409" s="118">
        <v>54419.839999999997</v>
      </c>
      <c r="G409" s="118">
        <v>13984969.529999999</v>
      </c>
      <c r="H409" s="118">
        <v>60023.12</v>
      </c>
      <c r="I409" s="118">
        <v>111883.51</v>
      </c>
      <c r="J409" s="118">
        <v>2390953.13</v>
      </c>
      <c r="K409" s="118">
        <v>5395519.2000000002</v>
      </c>
      <c r="L409" s="118">
        <v>0.43</v>
      </c>
      <c r="M409" s="118">
        <v>0.24</v>
      </c>
      <c r="N409" s="118">
        <v>255896837.3383745</v>
      </c>
      <c r="O409" s="227"/>
    </row>
    <row r="410" spans="2:15" x14ac:dyDescent="0.2">
      <c r="B410" s="118">
        <v>409</v>
      </c>
      <c r="C410" s="118">
        <v>26555.86</v>
      </c>
      <c r="D410" s="118">
        <v>0.04</v>
      </c>
      <c r="E410" s="118">
        <v>0.19</v>
      </c>
      <c r="F410" s="118">
        <v>59366.74</v>
      </c>
      <c r="G410" s="118">
        <v>19978060.649999999</v>
      </c>
      <c r="H410" s="118">
        <v>58586.89</v>
      </c>
      <c r="I410" s="118">
        <v>64208.44</v>
      </c>
      <c r="J410" s="118">
        <v>2056228.04</v>
      </c>
      <c r="K410" s="118">
        <v>5395519.2000000002</v>
      </c>
      <c r="L410" s="118">
        <v>0.56000000000000005</v>
      </c>
      <c r="M410" s="118">
        <v>0.3</v>
      </c>
      <c r="N410" s="118">
        <v>71677154.742776498</v>
      </c>
      <c r="O410" s="227"/>
    </row>
    <row r="411" spans="2:15" x14ac:dyDescent="0.2">
      <c r="B411" s="118">
        <v>410</v>
      </c>
      <c r="C411" s="118">
        <v>35394.879999999997</v>
      </c>
      <c r="D411" s="118">
        <v>0.03</v>
      </c>
      <c r="E411" s="118">
        <v>0.17</v>
      </c>
      <c r="F411" s="118">
        <v>86614.61</v>
      </c>
      <c r="G411" s="118">
        <v>20063082.18</v>
      </c>
      <c r="H411" s="118">
        <v>40835.31</v>
      </c>
      <c r="I411" s="118">
        <v>141355.59</v>
      </c>
      <c r="J411" s="118">
        <v>3287288.89</v>
      </c>
      <c r="K411" s="118">
        <v>5395519.2000000002</v>
      </c>
      <c r="L411" s="118">
        <v>0.46</v>
      </c>
      <c r="M411" s="118">
        <v>0.32</v>
      </c>
      <c r="N411" s="118">
        <v>140396681.53302285</v>
      </c>
      <c r="O411" s="227"/>
    </row>
    <row r="412" spans="2:15" x14ac:dyDescent="0.2">
      <c r="B412" s="118">
        <v>411</v>
      </c>
      <c r="C412" s="118">
        <v>17470.88</v>
      </c>
      <c r="D412" s="118">
        <v>0.03</v>
      </c>
      <c r="E412" s="118">
        <v>0.25</v>
      </c>
      <c r="F412" s="118">
        <v>76549.62</v>
      </c>
      <c r="G412" s="118">
        <v>20742734.949999999</v>
      </c>
      <c r="H412" s="118">
        <v>54491.81</v>
      </c>
      <c r="I412" s="118">
        <v>83265.55</v>
      </c>
      <c r="J412" s="118">
        <v>1640987.13</v>
      </c>
      <c r="K412" s="118">
        <v>5395519.2000000002</v>
      </c>
      <c r="L412" s="118">
        <v>0.41</v>
      </c>
      <c r="M412" s="118">
        <v>0.35</v>
      </c>
      <c r="N412" s="118">
        <v>72401536.375191346</v>
      </c>
      <c r="O412" s="227"/>
    </row>
    <row r="413" spans="2:15" x14ac:dyDescent="0.2">
      <c r="B413" s="118">
        <v>412</v>
      </c>
      <c r="C413" s="118">
        <v>43229.56</v>
      </c>
      <c r="D413" s="118">
        <v>0.04</v>
      </c>
      <c r="E413" s="118">
        <v>0.17</v>
      </c>
      <c r="F413" s="118">
        <v>63878.91</v>
      </c>
      <c r="G413" s="118">
        <v>17042251.190000001</v>
      </c>
      <c r="H413" s="118">
        <v>53400.63</v>
      </c>
      <c r="I413" s="118">
        <v>105927.05</v>
      </c>
      <c r="J413" s="118">
        <v>1433132.88</v>
      </c>
      <c r="K413" s="118">
        <v>5395519.2000000002</v>
      </c>
      <c r="L413" s="118">
        <v>0.43</v>
      </c>
      <c r="M413" s="118">
        <v>0.25</v>
      </c>
      <c r="N413" s="118">
        <v>247473319.78580567</v>
      </c>
      <c r="O413" s="227"/>
    </row>
    <row r="414" spans="2:15" x14ac:dyDescent="0.2">
      <c r="B414" s="118">
        <v>413</v>
      </c>
      <c r="C414" s="118">
        <v>24219.75</v>
      </c>
      <c r="D414" s="118">
        <v>0.04</v>
      </c>
      <c r="E414" s="118">
        <v>0.24</v>
      </c>
      <c r="F414" s="118">
        <v>54696.959999999999</v>
      </c>
      <c r="G414" s="118">
        <v>21864691.600000001</v>
      </c>
      <c r="H414" s="118">
        <v>55996.13</v>
      </c>
      <c r="I414" s="118">
        <v>104984.25</v>
      </c>
      <c r="J414" s="118">
        <v>2664570.0299999998</v>
      </c>
      <c r="K414" s="118">
        <v>5395519.2000000002</v>
      </c>
      <c r="L414" s="118">
        <v>0.47</v>
      </c>
      <c r="M414" s="118">
        <v>0.33</v>
      </c>
      <c r="N414" s="118">
        <v>74920763.215766802</v>
      </c>
      <c r="O414" s="227"/>
    </row>
    <row r="415" spans="2:15" x14ac:dyDescent="0.2">
      <c r="B415" s="118">
        <v>414</v>
      </c>
      <c r="C415" s="118">
        <v>29094.98</v>
      </c>
      <c r="D415" s="118">
        <v>0.03</v>
      </c>
      <c r="E415" s="118">
        <v>0.18</v>
      </c>
      <c r="F415" s="118">
        <v>42462.66</v>
      </c>
      <c r="G415" s="118">
        <v>24670762.559999999</v>
      </c>
      <c r="H415" s="118">
        <v>37884.43</v>
      </c>
      <c r="I415" s="118">
        <v>101623.84</v>
      </c>
      <c r="J415" s="118">
        <v>1815669.8</v>
      </c>
      <c r="K415" s="118">
        <v>5395519.2000000002</v>
      </c>
      <c r="L415" s="118">
        <v>0.48</v>
      </c>
      <c r="M415" s="118">
        <v>0.31</v>
      </c>
      <c r="N415" s="118">
        <v>44447665.02594272</v>
      </c>
      <c r="O415" s="227"/>
    </row>
    <row r="416" spans="2:15" x14ac:dyDescent="0.2">
      <c r="B416" s="118">
        <v>415</v>
      </c>
      <c r="C416" s="118">
        <v>28764.02</v>
      </c>
      <c r="D416" s="118">
        <v>0.03</v>
      </c>
      <c r="E416" s="118">
        <v>0.18</v>
      </c>
      <c r="F416" s="118">
        <v>55497.09</v>
      </c>
      <c r="G416" s="118">
        <v>21611405.84</v>
      </c>
      <c r="H416" s="118">
        <v>60406.36</v>
      </c>
      <c r="I416" s="118">
        <v>81194.289999999994</v>
      </c>
      <c r="J416" s="118">
        <v>3100447.38</v>
      </c>
      <c r="K416" s="118">
        <v>5395519.2000000002</v>
      </c>
      <c r="L416" s="118">
        <v>0.51</v>
      </c>
      <c r="M416" s="118">
        <v>0.28000000000000003</v>
      </c>
      <c r="N416" s="118">
        <v>80846203.369264498</v>
      </c>
      <c r="O416" s="227"/>
    </row>
    <row r="417" spans="2:15" x14ac:dyDescent="0.2">
      <c r="B417" s="118">
        <v>416</v>
      </c>
      <c r="C417" s="118">
        <v>36084.720000000001</v>
      </c>
      <c r="D417" s="118">
        <v>0.03</v>
      </c>
      <c r="E417" s="118">
        <v>0.2</v>
      </c>
      <c r="F417" s="118">
        <v>67055.73</v>
      </c>
      <c r="G417" s="118">
        <v>19638306.059999999</v>
      </c>
      <c r="H417" s="118">
        <v>42384.49</v>
      </c>
      <c r="I417" s="118">
        <v>74728.490000000005</v>
      </c>
      <c r="J417" s="118">
        <v>2646739.59</v>
      </c>
      <c r="K417" s="118">
        <v>5395519.2000000002</v>
      </c>
      <c r="L417" s="118">
        <v>0.36</v>
      </c>
      <c r="M417" s="118">
        <v>0.25</v>
      </c>
      <c r="N417" s="118">
        <v>261945762.59498668</v>
      </c>
      <c r="O417" s="227"/>
    </row>
    <row r="418" spans="2:15" x14ac:dyDescent="0.2">
      <c r="B418" s="118">
        <v>417</v>
      </c>
      <c r="C418" s="118">
        <v>18528.97</v>
      </c>
      <c r="D418" s="118">
        <v>0.03</v>
      </c>
      <c r="E418" s="118">
        <v>0.19</v>
      </c>
      <c r="F418" s="118">
        <v>94140.33</v>
      </c>
      <c r="G418" s="118">
        <v>19209917.850000001</v>
      </c>
      <c r="H418" s="118">
        <v>57542.27</v>
      </c>
      <c r="I418" s="118">
        <v>103028.61</v>
      </c>
      <c r="J418" s="118">
        <v>2782445.78</v>
      </c>
      <c r="K418" s="118">
        <v>5395519.2000000002</v>
      </c>
      <c r="L418" s="118">
        <v>0.43</v>
      </c>
      <c r="M418" s="118">
        <v>0.28999999999999998</v>
      </c>
      <c r="N418" s="118">
        <v>110660191.45389298</v>
      </c>
      <c r="O418" s="227"/>
    </row>
    <row r="419" spans="2:15" x14ac:dyDescent="0.2">
      <c r="B419" s="118">
        <v>418</v>
      </c>
      <c r="C419" s="118">
        <v>35193.86</v>
      </c>
      <c r="D419" s="118">
        <v>0.03</v>
      </c>
      <c r="E419" s="118">
        <v>0.26</v>
      </c>
      <c r="F419" s="118">
        <v>61618.18</v>
      </c>
      <c r="G419" s="118">
        <v>23732717.800000001</v>
      </c>
      <c r="H419" s="118">
        <v>46132.1</v>
      </c>
      <c r="I419" s="118">
        <v>92498.06</v>
      </c>
      <c r="J419" s="118">
        <v>2509519.7200000002</v>
      </c>
      <c r="K419" s="118">
        <v>5395519.2000000002</v>
      </c>
      <c r="L419" s="118">
        <v>0.5</v>
      </c>
      <c r="M419" s="118">
        <v>0.28999999999999998</v>
      </c>
      <c r="N419" s="118">
        <v>171961455.15011933</v>
      </c>
      <c r="O419" s="227"/>
    </row>
    <row r="420" spans="2:15" x14ac:dyDescent="0.2">
      <c r="B420" s="118">
        <v>419</v>
      </c>
      <c r="C420" s="118">
        <v>31944.01</v>
      </c>
      <c r="D420" s="118">
        <v>0.05</v>
      </c>
      <c r="E420" s="118">
        <v>0.2</v>
      </c>
      <c r="F420" s="118">
        <v>74393.149999999994</v>
      </c>
      <c r="G420" s="118">
        <v>23348275.620000001</v>
      </c>
      <c r="H420" s="118">
        <v>50839.44</v>
      </c>
      <c r="I420" s="118">
        <v>97951.45</v>
      </c>
      <c r="J420" s="118">
        <v>2388564.91</v>
      </c>
      <c r="K420" s="118">
        <v>5395519.2000000002</v>
      </c>
      <c r="L420" s="118">
        <v>0.5</v>
      </c>
      <c r="M420" s="118">
        <v>0.27</v>
      </c>
      <c r="N420" s="118">
        <v>198400219.59445041</v>
      </c>
      <c r="O420" s="227"/>
    </row>
    <row r="421" spans="2:15" x14ac:dyDescent="0.2">
      <c r="B421" s="118">
        <v>420</v>
      </c>
      <c r="C421" s="118">
        <v>25152.560000000001</v>
      </c>
      <c r="D421" s="118">
        <v>0.02</v>
      </c>
      <c r="E421" s="118">
        <v>0.12</v>
      </c>
      <c r="F421" s="118">
        <v>68912.28</v>
      </c>
      <c r="G421" s="118">
        <v>15542318.789999999</v>
      </c>
      <c r="H421" s="118">
        <v>51151.39</v>
      </c>
      <c r="I421" s="118">
        <v>63179.96</v>
      </c>
      <c r="J421" s="118">
        <v>2987679.11</v>
      </c>
      <c r="K421" s="118">
        <v>5395519.2000000002</v>
      </c>
      <c r="L421" s="118">
        <v>0.54</v>
      </c>
      <c r="M421" s="118">
        <v>0.26</v>
      </c>
      <c r="N421" s="118">
        <v>56762432.429466993</v>
      </c>
      <c r="O421" s="227"/>
    </row>
    <row r="422" spans="2:15" x14ac:dyDescent="0.2">
      <c r="B422" s="118">
        <v>421</v>
      </c>
      <c r="C422" s="118">
        <v>38057.17</v>
      </c>
      <c r="D422" s="118">
        <v>0.02</v>
      </c>
      <c r="E422" s="126">
        <v>0.23</v>
      </c>
      <c r="F422" s="126">
        <v>74710.52</v>
      </c>
      <c r="G422" s="126">
        <v>17006390.699999999</v>
      </c>
      <c r="H422" s="126">
        <v>58770.96</v>
      </c>
      <c r="I422" s="126">
        <v>124296.57</v>
      </c>
      <c r="J422" s="126">
        <v>2017605.75</v>
      </c>
      <c r="K422" s="126">
        <v>5395519.2000000002</v>
      </c>
      <c r="L422" s="126">
        <v>0.49</v>
      </c>
      <c r="M422" s="126">
        <v>0.32</v>
      </c>
      <c r="N422" s="126">
        <v>159440208.84911937</v>
      </c>
      <c r="O422" s="227"/>
    </row>
    <row r="423" spans="2:15" x14ac:dyDescent="0.2">
      <c r="B423" s="118">
        <v>422</v>
      </c>
      <c r="C423" s="118">
        <v>33896.550000000003</v>
      </c>
      <c r="D423" s="118">
        <v>0.03</v>
      </c>
      <c r="E423" s="118">
        <v>0.22</v>
      </c>
      <c r="F423" s="118">
        <v>60562.46</v>
      </c>
      <c r="G423" s="118">
        <v>21285785.510000002</v>
      </c>
      <c r="H423" s="118">
        <v>37892.089999999997</v>
      </c>
      <c r="I423" s="118">
        <v>103775.8</v>
      </c>
      <c r="J423" s="118">
        <v>2317270.56</v>
      </c>
      <c r="K423" s="118">
        <v>5395519.2000000002</v>
      </c>
      <c r="L423" s="118">
        <v>0.43</v>
      </c>
      <c r="M423" s="118">
        <v>0.39</v>
      </c>
      <c r="N423" s="118">
        <v>74598461.938865632</v>
      </c>
      <c r="O423" s="227"/>
    </row>
    <row r="424" spans="2:15" x14ac:dyDescent="0.2">
      <c r="B424" s="118">
        <v>423</v>
      </c>
      <c r="C424" s="118">
        <v>32887.78</v>
      </c>
      <c r="D424" s="118">
        <v>0.04</v>
      </c>
      <c r="E424" s="118">
        <v>0.19</v>
      </c>
      <c r="F424" s="118">
        <v>80933.009999999995</v>
      </c>
      <c r="G424" s="118">
        <v>22687043.57</v>
      </c>
      <c r="H424" s="118">
        <v>45485.58</v>
      </c>
      <c r="I424" s="118">
        <v>92901.54</v>
      </c>
      <c r="J424" s="118">
        <v>1989366.05</v>
      </c>
      <c r="K424" s="118">
        <v>5395519.2000000002</v>
      </c>
      <c r="L424" s="118">
        <v>0.34</v>
      </c>
      <c r="M424" s="118">
        <v>0.32</v>
      </c>
      <c r="N424" s="118">
        <v>185250271.9381972</v>
      </c>
      <c r="O424" s="227"/>
    </row>
    <row r="425" spans="2:15" x14ac:dyDescent="0.2">
      <c r="B425" s="118">
        <v>424</v>
      </c>
      <c r="C425" s="118">
        <v>28197.03</v>
      </c>
      <c r="D425" s="118">
        <v>0.02</v>
      </c>
      <c r="E425" s="118">
        <v>0.24</v>
      </c>
      <c r="F425" s="118">
        <v>55697.04</v>
      </c>
      <c r="G425" s="118">
        <v>17070409.25</v>
      </c>
      <c r="H425" s="118">
        <v>50567.47</v>
      </c>
      <c r="I425" s="118">
        <v>95828.61</v>
      </c>
      <c r="J425" s="118">
        <v>2263719.9900000002</v>
      </c>
      <c r="K425" s="118">
        <v>5395519.2000000002</v>
      </c>
      <c r="L425" s="118">
        <v>0.45</v>
      </c>
      <c r="M425" s="118">
        <v>0.27</v>
      </c>
      <c r="N425" s="118">
        <v>133398100.99907389</v>
      </c>
      <c r="O425" s="227"/>
    </row>
    <row r="426" spans="2:15" x14ac:dyDescent="0.2">
      <c r="B426" s="118">
        <v>425</v>
      </c>
      <c r="C426" s="118">
        <v>23583.14</v>
      </c>
      <c r="D426" s="118">
        <v>0.03</v>
      </c>
      <c r="E426" s="118">
        <v>0.22</v>
      </c>
      <c r="F426" s="118">
        <v>87846.12</v>
      </c>
      <c r="G426" s="118">
        <v>23241134.370000001</v>
      </c>
      <c r="H426" s="118">
        <v>56348.32</v>
      </c>
      <c r="I426" s="118">
        <v>96993.05</v>
      </c>
      <c r="J426" s="118">
        <v>1628617.75</v>
      </c>
      <c r="K426" s="118">
        <v>5395519.2000000002</v>
      </c>
      <c r="L426" s="118">
        <v>0.41</v>
      </c>
      <c r="M426" s="118">
        <v>0.28999999999999998</v>
      </c>
      <c r="N426" s="118">
        <v>163694902.49391738</v>
      </c>
      <c r="O426" s="227"/>
    </row>
    <row r="427" spans="2:15" x14ac:dyDescent="0.2">
      <c r="B427" s="118">
        <v>426</v>
      </c>
      <c r="C427" s="118">
        <v>26293.75</v>
      </c>
      <c r="D427" s="118">
        <v>0.03</v>
      </c>
      <c r="E427" s="118">
        <v>0.24</v>
      </c>
      <c r="F427" s="118">
        <v>90514.97</v>
      </c>
      <c r="G427" s="118">
        <v>22771331.710000001</v>
      </c>
      <c r="H427" s="118">
        <v>39521.56</v>
      </c>
      <c r="I427" s="118">
        <v>110981.16</v>
      </c>
      <c r="J427" s="118">
        <v>2774912.26</v>
      </c>
      <c r="K427" s="118">
        <v>5395519.2000000002</v>
      </c>
      <c r="L427" s="118">
        <v>0.42</v>
      </c>
      <c r="M427" s="118">
        <v>0.33</v>
      </c>
      <c r="N427" s="118">
        <v>155508750.84322682</v>
      </c>
      <c r="O427" s="227"/>
    </row>
    <row r="428" spans="2:15" x14ac:dyDescent="0.2">
      <c r="B428" s="118">
        <v>427</v>
      </c>
      <c r="C428" s="118">
        <v>20295.689999999999</v>
      </c>
      <c r="D428" s="118">
        <v>0.03</v>
      </c>
      <c r="E428" s="118">
        <v>0.23</v>
      </c>
      <c r="F428" s="118">
        <v>65259.28</v>
      </c>
      <c r="G428" s="118">
        <v>18308856.66</v>
      </c>
      <c r="H428" s="118">
        <v>59452.43</v>
      </c>
      <c r="I428" s="118">
        <v>96518</v>
      </c>
      <c r="J428" s="118">
        <v>1529152.94</v>
      </c>
      <c r="K428" s="118">
        <v>5395519.2000000002</v>
      </c>
      <c r="L428" s="118">
        <v>0.47</v>
      </c>
      <c r="M428" s="118">
        <v>0.32</v>
      </c>
      <c r="N428" s="118">
        <v>73215305.038835853</v>
      </c>
      <c r="O428" s="227"/>
    </row>
    <row r="429" spans="2:15" x14ac:dyDescent="0.2">
      <c r="B429" s="118">
        <v>428</v>
      </c>
      <c r="C429" s="118">
        <v>21506.04</v>
      </c>
      <c r="D429" s="118">
        <v>0.03</v>
      </c>
      <c r="E429" s="118">
        <v>0.25</v>
      </c>
      <c r="F429" s="118">
        <v>68050.84</v>
      </c>
      <c r="G429" s="118">
        <v>14198809.210000001</v>
      </c>
      <c r="H429" s="118">
        <v>62004.14</v>
      </c>
      <c r="I429" s="118">
        <v>97246.41</v>
      </c>
      <c r="J429" s="118">
        <v>3234286.09</v>
      </c>
      <c r="K429" s="118">
        <v>5395519.2000000002</v>
      </c>
      <c r="L429" s="118">
        <v>0.37</v>
      </c>
      <c r="M429" s="118">
        <v>0.31</v>
      </c>
      <c r="N429" s="118">
        <v>125293263.35092075</v>
      </c>
      <c r="O429" s="227"/>
    </row>
    <row r="430" spans="2:15" x14ac:dyDescent="0.2">
      <c r="B430" s="118">
        <v>429</v>
      </c>
      <c r="C430" s="118">
        <v>11441.26</v>
      </c>
      <c r="D430" s="118">
        <v>0.04</v>
      </c>
      <c r="E430" s="118">
        <v>0.23</v>
      </c>
      <c r="F430" s="118">
        <v>59388.51</v>
      </c>
      <c r="G430" s="118">
        <v>21185136.879999999</v>
      </c>
      <c r="H430" s="118">
        <v>42887.519999999997</v>
      </c>
      <c r="I430" s="118">
        <v>132246.34</v>
      </c>
      <c r="J430" s="118">
        <v>2422291.21</v>
      </c>
      <c r="K430" s="118">
        <v>5395519.2000000002</v>
      </c>
      <c r="L430" s="118">
        <v>0.49</v>
      </c>
      <c r="M430" s="118">
        <v>0.28000000000000003</v>
      </c>
      <c r="N430" s="118">
        <v>40704274.749055646</v>
      </c>
      <c r="O430" s="227"/>
    </row>
    <row r="431" spans="2:15" x14ac:dyDescent="0.2">
      <c r="B431" s="118">
        <v>430</v>
      </c>
      <c r="C431" s="118">
        <v>33023.43</v>
      </c>
      <c r="D431" s="118">
        <v>0.04</v>
      </c>
      <c r="E431" s="118">
        <v>0.2</v>
      </c>
      <c r="F431" s="118">
        <v>84897.21</v>
      </c>
      <c r="G431" s="118">
        <v>20244750.710000001</v>
      </c>
      <c r="H431" s="118">
        <v>35650.79</v>
      </c>
      <c r="I431" s="118">
        <v>102416.28</v>
      </c>
      <c r="J431" s="118">
        <v>1528182.18</v>
      </c>
      <c r="K431" s="118">
        <v>5395519.2000000002</v>
      </c>
      <c r="L431" s="118">
        <v>0.47</v>
      </c>
      <c r="M431" s="118">
        <v>0.35</v>
      </c>
      <c r="N431" s="118">
        <v>133252878.72919768</v>
      </c>
      <c r="O431" s="227"/>
    </row>
    <row r="432" spans="2:15" x14ac:dyDescent="0.2">
      <c r="B432" s="118">
        <v>431</v>
      </c>
      <c r="C432" s="118">
        <v>27741.65</v>
      </c>
      <c r="D432" s="118">
        <v>0.04</v>
      </c>
      <c r="E432" s="118">
        <v>0.19</v>
      </c>
      <c r="F432" s="118">
        <v>29697.05</v>
      </c>
      <c r="G432" s="118">
        <v>21119007.059999999</v>
      </c>
      <c r="H432" s="118">
        <v>44179.360000000001</v>
      </c>
      <c r="I432" s="118">
        <v>102065.06</v>
      </c>
      <c r="J432" s="118">
        <v>2435493.5499999998</v>
      </c>
      <c r="K432" s="118">
        <v>5395519.2000000002</v>
      </c>
      <c r="L432" s="118">
        <v>0.43</v>
      </c>
      <c r="M432" s="118">
        <v>0.39</v>
      </c>
      <c r="N432" s="118">
        <v>13061064.855791261</v>
      </c>
      <c r="O432" s="227"/>
    </row>
    <row r="433" spans="2:15" x14ac:dyDescent="0.2">
      <c r="B433" s="118">
        <v>432</v>
      </c>
      <c r="C433" s="118">
        <v>35170.47</v>
      </c>
      <c r="D433" s="118">
        <v>0.04</v>
      </c>
      <c r="E433" s="118">
        <v>0.13</v>
      </c>
      <c r="F433" s="118">
        <v>35428.370000000003</v>
      </c>
      <c r="G433" s="118">
        <v>13239242.310000001</v>
      </c>
      <c r="H433" s="118">
        <v>56000.87</v>
      </c>
      <c r="I433" s="118">
        <v>55607.040000000001</v>
      </c>
      <c r="J433" s="118">
        <v>1394685.15</v>
      </c>
      <c r="K433" s="118">
        <v>5395519.2000000002</v>
      </c>
      <c r="L433" s="118">
        <v>0.31</v>
      </c>
      <c r="M433" s="118">
        <v>0.28999999999999998</v>
      </c>
      <c r="N433" s="118">
        <v>69786746.992114723</v>
      </c>
      <c r="O433" s="227"/>
    </row>
    <row r="434" spans="2:15" x14ac:dyDescent="0.2">
      <c r="B434" s="118">
        <v>433</v>
      </c>
      <c r="C434" s="118">
        <v>44926.33</v>
      </c>
      <c r="D434" s="118">
        <v>0.03</v>
      </c>
      <c r="E434" s="118">
        <v>0.2</v>
      </c>
      <c r="F434" s="118">
        <v>62565.69</v>
      </c>
      <c r="G434" s="118">
        <v>15252705.890000001</v>
      </c>
      <c r="H434" s="118">
        <v>59984.9</v>
      </c>
      <c r="I434" s="118">
        <v>141909.07</v>
      </c>
      <c r="J434" s="118">
        <v>1863133.79</v>
      </c>
      <c r="K434" s="118">
        <v>5395519.2000000002</v>
      </c>
      <c r="L434" s="118">
        <v>0.47</v>
      </c>
      <c r="M434" s="118">
        <v>0.24</v>
      </c>
      <c r="N434" s="118">
        <v>275036567.9070214</v>
      </c>
      <c r="O434" s="227"/>
    </row>
    <row r="435" spans="2:15" x14ac:dyDescent="0.2">
      <c r="B435" s="118">
        <v>434</v>
      </c>
      <c r="C435" s="118">
        <v>29029.73</v>
      </c>
      <c r="D435" s="118">
        <v>0.03</v>
      </c>
      <c r="E435" s="118">
        <v>0.3</v>
      </c>
      <c r="F435" s="118">
        <v>65699.22</v>
      </c>
      <c r="G435" s="118">
        <v>11802089.380000001</v>
      </c>
      <c r="H435" s="118">
        <v>47171.79</v>
      </c>
      <c r="I435" s="118">
        <v>115468.04</v>
      </c>
      <c r="J435" s="118">
        <v>1925812.08</v>
      </c>
      <c r="K435" s="118">
        <v>5395519.2000000002</v>
      </c>
      <c r="L435" s="118">
        <v>0.5</v>
      </c>
      <c r="M435" s="118">
        <v>0.27</v>
      </c>
      <c r="N435" s="118">
        <v>215283507.45882118</v>
      </c>
      <c r="O435" s="227"/>
    </row>
    <row r="436" spans="2:15" x14ac:dyDescent="0.2">
      <c r="B436" s="118">
        <v>435</v>
      </c>
      <c r="C436" s="118">
        <v>15477.39</v>
      </c>
      <c r="D436" s="118">
        <v>0.04</v>
      </c>
      <c r="E436" s="118">
        <v>0.16</v>
      </c>
      <c r="F436" s="118">
        <v>64658.68</v>
      </c>
      <c r="G436" s="118">
        <v>20080942.109999999</v>
      </c>
      <c r="H436" s="118">
        <v>41829.410000000003</v>
      </c>
      <c r="I436" s="118">
        <v>120933.89</v>
      </c>
      <c r="J436" s="118">
        <v>1758225.57</v>
      </c>
      <c r="K436" s="118">
        <v>5395519.2000000002</v>
      </c>
      <c r="L436" s="118">
        <v>0.37</v>
      </c>
      <c r="M436" s="118">
        <v>0.26</v>
      </c>
      <c r="N436" s="118">
        <v>71187862.028087735</v>
      </c>
      <c r="O436" s="227"/>
    </row>
    <row r="437" spans="2:15" x14ac:dyDescent="0.2">
      <c r="B437" s="118">
        <v>436</v>
      </c>
      <c r="C437" s="118">
        <v>25473.13</v>
      </c>
      <c r="D437" s="118">
        <v>0.03</v>
      </c>
      <c r="E437" s="118">
        <v>0.22</v>
      </c>
      <c r="F437" s="118">
        <v>83905.37</v>
      </c>
      <c r="G437" s="118">
        <v>18832574.960000001</v>
      </c>
      <c r="H437" s="118">
        <v>54965.01</v>
      </c>
      <c r="I437" s="118">
        <v>126041.8</v>
      </c>
      <c r="J437" s="118">
        <v>2642337.2599999998</v>
      </c>
      <c r="K437" s="118">
        <v>5395519.2000000002</v>
      </c>
      <c r="L437" s="118">
        <v>0.48</v>
      </c>
      <c r="M437" s="118">
        <v>0.24</v>
      </c>
      <c r="N437" s="118">
        <v>218455370.29931912</v>
      </c>
      <c r="O437" s="227"/>
    </row>
    <row r="438" spans="2:15" x14ac:dyDescent="0.2">
      <c r="B438" s="118">
        <v>437</v>
      </c>
      <c r="C438" s="118">
        <v>24915.47</v>
      </c>
      <c r="D438" s="118">
        <v>0.02</v>
      </c>
      <c r="E438" s="118">
        <v>0.25</v>
      </c>
      <c r="F438" s="118">
        <v>61515.39</v>
      </c>
      <c r="G438" s="118">
        <v>21113465.68</v>
      </c>
      <c r="H438" s="118">
        <v>67467.05</v>
      </c>
      <c r="I438" s="118">
        <v>73490.36</v>
      </c>
      <c r="J438" s="118">
        <v>2671926.63</v>
      </c>
      <c r="K438" s="118">
        <v>5395519.2000000002</v>
      </c>
      <c r="L438" s="118">
        <v>0.44</v>
      </c>
      <c r="M438" s="118">
        <v>0.3</v>
      </c>
      <c r="N438" s="118">
        <v>106510753.6431888</v>
      </c>
      <c r="O438" s="227"/>
    </row>
    <row r="439" spans="2:15" x14ac:dyDescent="0.2">
      <c r="B439" s="118">
        <v>438</v>
      </c>
      <c r="C439" s="118">
        <v>35141.11</v>
      </c>
      <c r="D439" s="118">
        <v>0.03</v>
      </c>
      <c r="E439" s="118">
        <v>0.21</v>
      </c>
      <c r="F439" s="118">
        <v>57752.71</v>
      </c>
      <c r="G439" s="118">
        <v>14460025.640000001</v>
      </c>
      <c r="H439" s="118">
        <v>57422.13</v>
      </c>
      <c r="I439" s="118">
        <v>97978.47</v>
      </c>
      <c r="J439" s="118">
        <v>2397493.67</v>
      </c>
      <c r="K439" s="118">
        <v>5395519.2000000002</v>
      </c>
      <c r="L439" s="118">
        <v>0.39</v>
      </c>
      <c r="M439" s="118">
        <v>0.3</v>
      </c>
      <c r="N439" s="118">
        <v>154354316.50102705</v>
      </c>
      <c r="O439" s="227"/>
    </row>
    <row r="440" spans="2:15" x14ac:dyDescent="0.2">
      <c r="B440" s="118">
        <v>439</v>
      </c>
      <c r="C440" s="118">
        <v>27209.31</v>
      </c>
      <c r="D440" s="118">
        <v>0.03</v>
      </c>
      <c r="E440" s="118">
        <v>0.28000000000000003</v>
      </c>
      <c r="F440" s="118">
        <v>79098.55</v>
      </c>
      <c r="G440" s="118">
        <v>24582938.440000001</v>
      </c>
      <c r="H440" s="118">
        <v>31103.74</v>
      </c>
      <c r="I440" s="118">
        <v>100371.22</v>
      </c>
      <c r="J440" s="118">
        <v>2883783.39</v>
      </c>
      <c r="K440" s="118">
        <v>5395519.2000000002</v>
      </c>
      <c r="L440" s="118">
        <v>0.43</v>
      </c>
      <c r="M440" s="118">
        <v>0.33</v>
      </c>
      <c r="N440" s="118">
        <v>160391176.56138867</v>
      </c>
      <c r="O440" s="227"/>
    </row>
    <row r="441" spans="2:15" x14ac:dyDescent="0.2">
      <c r="B441" s="118">
        <v>440</v>
      </c>
      <c r="C441" s="118">
        <v>29346.21</v>
      </c>
      <c r="D441" s="118">
        <v>0.03</v>
      </c>
      <c r="E441" s="118">
        <v>0.28999999999999998</v>
      </c>
      <c r="F441" s="118">
        <v>70444.78</v>
      </c>
      <c r="G441" s="118">
        <v>27460006.530000001</v>
      </c>
      <c r="H441" s="118">
        <v>56912.54</v>
      </c>
      <c r="I441" s="118">
        <v>85247.4</v>
      </c>
      <c r="J441" s="118">
        <v>2417545.5299999998</v>
      </c>
      <c r="K441" s="118">
        <v>5395519.2000000002</v>
      </c>
      <c r="L441" s="118">
        <v>0.38</v>
      </c>
      <c r="M441" s="118">
        <v>0.36</v>
      </c>
      <c r="N441" s="118">
        <v>139325354.8451868</v>
      </c>
      <c r="O441" s="227"/>
    </row>
    <row r="442" spans="2:15" x14ac:dyDescent="0.2">
      <c r="B442" s="118">
        <v>441</v>
      </c>
      <c r="C442" s="118">
        <v>6830.88</v>
      </c>
      <c r="D442" s="118">
        <v>0.03</v>
      </c>
      <c r="E442" s="118">
        <v>0.22</v>
      </c>
      <c r="F442" s="118">
        <v>61384.52</v>
      </c>
      <c r="G442" s="118">
        <v>23383030.489999998</v>
      </c>
      <c r="H442" s="118">
        <v>36526.32</v>
      </c>
      <c r="I442" s="118">
        <v>95276.91</v>
      </c>
      <c r="J442" s="118">
        <v>2954634.73</v>
      </c>
      <c r="K442" s="118">
        <v>5395519.2000000002</v>
      </c>
      <c r="L442" s="118">
        <v>0.46</v>
      </c>
      <c r="M442" s="118">
        <v>0.33</v>
      </c>
      <c r="N442" s="118">
        <v>748977.20363434323</v>
      </c>
      <c r="O442" s="227"/>
    </row>
    <row r="443" spans="2:15" x14ac:dyDescent="0.2">
      <c r="B443" s="118">
        <v>442</v>
      </c>
      <c r="C443" s="118">
        <v>22903.34</v>
      </c>
      <c r="D443" s="118">
        <v>0.02</v>
      </c>
      <c r="E443" s="118">
        <v>0.23</v>
      </c>
      <c r="F443" s="118">
        <v>42744.11</v>
      </c>
      <c r="G443" s="118">
        <v>22777962.18</v>
      </c>
      <c r="H443" s="118">
        <v>58220.42</v>
      </c>
      <c r="I443" s="118">
        <v>126155.65</v>
      </c>
      <c r="J443" s="118">
        <v>3405531.94</v>
      </c>
      <c r="K443" s="118">
        <v>5395519.2000000002</v>
      </c>
      <c r="L443" s="118">
        <v>0.48</v>
      </c>
      <c r="M443" s="118">
        <v>0.26</v>
      </c>
      <c r="N443" s="118">
        <v>66011292.810085721</v>
      </c>
      <c r="O443" s="227"/>
    </row>
    <row r="444" spans="2:15" x14ac:dyDescent="0.2">
      <c r="B444" s="118">
        <v>443</v>
      </c>
      <c r="C444" s="118">
        <v>10359.629999999999</v>
      </c>
      <c r="D444" s="118">
        <v>0.05</v>
      </c>
      <c r="E444" s="118">
        <v>0.12</v>
      </c>
      <c r="F444" s="118">
        <v>62518.18</v>
      </c>
      <c r="G444" s="118">
        <v>17285395.940000001</v>
      </c>
      <c r="H444" s="118">
        <v>38503.51</v>
      </c>
      <c r="I444" s="118">
        <v>86415.75</v>
      </c>
      <c r="J444" s="118">
        <v>2657713.5099999998</v>
      </c>
      <c r="K444" s="118">
        <v>5395519.2000000002</v>
      </c>
      <c r="L444" s="118">
        <v>0.38</v>
      </c>
      <c r="M444" s="118">
        <v>0.24</v>
      </c>
      <c r="N444" s="118">
        <v>35378845.436979771</v>
      </c>
      <c r="O444" s="227"/>
    </row>
    <row r="445" spans="2:15" x14ac:dyDescent="0.2">
      <c r="B445" s="118">
        <v>444</v>
      </c>
      <c r="C445" s="118">
        <v>17249.62</v>
      </c>
      <c r="D445" s="118">
        <v>0.04</v>
      </c>
      <c r="E445" s="118">
        <v>0.22</v>
      </c>
      <c r="F445" s="118">
        <v>81016.39</v>
      </c>
      <c r="G445" s="118">
        <v>19174003.829999998</v>
      </c>
      <c r="H445" s="118">
        <v>63360.21</v>
      </c>
      <c r="I445" s="118">
        <v>84698.84</v>
      </c>
      <c r="J445" s="118">
        <v>3365334.64</v>
      </c>
      <c r="K445" s="118">
        <v>5395519.2000000002</v>
      </c>
      <c r="L445" s="118">
        <v>0.42</v>
      </c>
      <c r="M445" s="118">
        <v>0.28000000000000003</v>
      </c>
      <c r="N445" s="118">
        <v>122726360.86016642</v>
      </c>
      <c r="O445" s="227"/>
    </row>
    <row r="446" spans="2:15" x14ac:dyDescent="0.2">
      <c r="B446" s="118">
        <v>445</v>
      </c>
      <c r="C446" s="118">
        <v>39576.53</v>
      </c>
      <c r="D446" s="118">
        <v>0.04</v>
      </c>
      <c r="E446" s="118">
        <v>0.21</v>
      </c>
      <c r="F446" s="118">
        <v>83461.47</v>
      </c>
      <c r="G446" s="118">
        <v>16336917.83</v>
      </c>
      <c r="H446" s="118">
        <v>45130.720000000001</v>
      </c>
      <c r="I446" s="118">
        <v>108834.62</v>
      </c>
      <c r="J446" s="118">
        <v>1734581.6</v>
      </c>
      <c r="K446" s="118">
        <v>5395519.2000000002</v>
      </c>
      <c r="L446" s="118">
        <v>0.35</v>
      </c>
      <c r="M446" s="118">
        <v>0.27</v>
      </c>
      <c r="N446" s="118">
        <v>374234426.20432121</v>
      </c>
      <c r="O446" s="227"/>
    </row>
    <row r="447" spans="2:15" x14ac:dyDescent="0.2">
      <c r="B447" s="118">
        <v>446</v>
      </c>
      <c r="C447" s="118">
        <v>39400.86</v>
      </c>
      <c r="D447" s="118">
        <v>0.03</v>
      </c>
      <c r="E447" s="118">
        <v>0.16</v>
      </c>
      <c r="F447" s="118">
        <v>48755.8</v>
      </c>
      <c r="G447" s="118">
        <v>19169392.09</v>
      </c>
      <c r="H447" s="118">
        <v>57303.62</v>
      </c>
      <c r="I447" s="118">
        <v>134601.16</v>
      </c>
      <c r="J447" s="118">
        <v>2152783.83</v>
      </c>
      <c r="K447" s="118">
        <v>5395519.2000000002</v>
      </c>
      <c r="L447" s="118">
        <v>0.49</v>
      </c>
      <c r="M447" s="118">
        <v>0.28000000000000003</v>
      </c>
      <c r="N447" s="118">
        <v>95692395.644290969</v>
      </c>
      <c r="O447" s="227"/>
    </row>
    <row r="448" spans="2:15" x14ac:dyDescent="0.2">
      <c r="B448" s="118">
        <v>447</v>
      </c>
      <c r="C448" s="118">
        <v>16044.15</v>
      </c>
      <c r="D448" s="118">
        <v>0.04</v>
      </c>
      <c r="E448" s="118">
        <v>0.25</v>
      </c>
      <c r="F448" s="118">
        <v>70407.08</v>
      </c>
      <c r="G448" s="118">
        <v>19930378.649999999</v>
      </c>
      <c r="H448" s="118">
        <v>52900.7</v>
      </c>
      <c r="I448" s="118">
        <v>96719.6</v>
      </c>
      <c r="J448" s="118">
        <v>2865706.38</v>
      </c>
      <c r="K448" s="118">
        <v>5395519.2000000002</v>
      </c>
      <c r="L448" s="118">
        <v>0.42</v>
      </c>
      <c r="M448" s="118">
        <v>0.25</v>
      </c>
      <c r="N448" s="118">
        <v>140143663.81778818</v>
      </c>
      <c r="O448" s="227"/>
    </row>
    <row r="449" spans="2:15" x14ac:dyDescent="0.2">
      <c r="B449" s="118">
        <v>448</v>
      </c>
      <c r="C449" s="118">
        <v>16058.77</v>
      </c>
      <c r="D449" s="118">
        <v>0.03</v>
      </c>
      <c r="E449" s="118">
        <v>0.22</v>
      </c>
      <c r="F449" s="118">
        <v>55888.85</v>
      </c>
      <c r="G449" s="118">
        <v>16651412.93</v>
      </c>
      <c r="H449" s="118">
        <v>47437.11</v>
      </c>
      <c r="I449" s="118">
        <v>79883.27</v>
      </c>
      <c r="J449" s="118">
        <v>2537119.2200000002</v>
      </c>
      <c r="K449" s="118">
        <v>5395519.2000000002</v>
      </c>
      <c r="L449" s="118">
        <v>0.33</v>
      </c>
      <c r="M449" s="118">
        <v>0.28999999999999998</v>
      </c>
      <c r="N449" s="118">
        <v>73549912.80138208</v>
      </c>
      <c r="O449" s="227"/>
    </row>
    <row r="450" spans="2:15" x14ac:dyDescent="0.2">
      <c r="B450" s="118">
        <v>449</v>
      </c>
      <c r="C450" s="118">
        <v>18358.669999999998</v>
      </c>
      <c r="D450" s="118">
        <v>0.04</v>
      </c>
      <c r="E450" s="118">
        <v>0.23</v>
      </c>
      <c r="F450" s="118">
        <v>30127.200000000001</v>
      </c>
      <c r="G450" s="118">
        <v>26736914.379999999</v>
      </c>
      <c r="H450" s="118">
        <v>31936.26</v>
      </c>
      <c r="I450" s="118">
        <v>140068.20000000001</v>
      </c>
      <c r="J450" s="118">
        <v>2824657.45</v>
      </c>
      <c r="K450" s="118">
        <v>5395519.2000000002</v>
      </c>
      <c r="L450" s="118">
        <v>0.41</v>
      </c>
      <c r="M450" s="118">
        <v>0.27</v>
      </c>
      <c r="N450" s="118">
        <v>35333585.120655999</v>
      </c>
      <c r="O450" s="227"/>
    </row>
    <row r="451" spans="2:15" x14ac:dyDescent="0.2">
      <c r="B451" s="118">
        <v>450</v>
      </c>
      <c r="C451" s="118">
        <v>18153.82</v>
      </c>
      <c r="D451" s="118">
        <v>0.03</v>
      </c>
      <c r="E451" s="118">
        <v>0.18</v>
      </c>
      <c r="F451" s="118">
        <v>73705.87</v>
      </c>
      <c r="G451" s="118">
        <v>26148228.170000002</v>
      </c>
      <c r="H451" s="118">
        <v>64090.93</v>
      </c>
      <c r="I451" s="118">
        <v>137975.75</v>
      </c>
      <c r="J451" s="118">
        <v>2992474.72</v>
      </c>
      <c r="K451" s="118">
        <v>5395519.2000000002</v>
      </c>
      <c r="L451" s="118">
        <v>0.36</v>
      </c>
      <c r="M451" s="118">
        <v>0.32</v>
      </c>
      <c r="N451" s="118">
        <v>60195522.101796962</v>
      </c>
      <c r="O451" s="227"/>
    </row>
    <row r="452" spans="2:15" x14ac:dyDescent="0.2">
      <c r="B452" s="118">
        <v>451</v>
      </c>
      <c r="C452" s="118">
        <v>21928.9</v>
      </c>
      <c r="D452" s="118">
        <v>0.04</v>
      </c>
      <c r="E452" s="118">
        <v>0.16</v>
      </c>
      <c r="F452" s="118">
        <v>37859.94</v>
      </c>
      <c r="G452" s="118">
        <v>17432802.379999999</v>
      </c>
      <c r="H452" s="118">
        <v>47749.87</v>
      </c>
      <c r="I452" s="118">
        <v>104040.44</v>
      </c>
      <c r="J452" s="118">
        <v>2288433.67</v>
      </c>
      <c r="K452" s="118">
        <v>5395519.2000000002</v>
      </c>
      <c r="L452" s="118">
        <v>0.59</v>
      </c>
      <c r="M452" s="118">
        <v>0.26</v>
      </c>
      <c r="N452" s="118">
        <v>30248227.733230233</v>
      </c>
      <c r="O452" s="227"/>
    </row>
    <row r="453" spans="2:15" x14ac:dyDescent="0.2">
      <c r="B453" s="118">
        <v>452</v>
      </c>
      <c r="C453" s="118">
        <v>15350.34</v>
      </c>
      <c r="D453" s="118">
        <v>0.03</v>
      </c>
      <c r="E453" s="118">
        <v>0.19</v>
      </c>
      <c r="F453" s="118">
        <v>65106.23</v>
      </c>
      <c r="G453" s="118">
        <v>20350392.010000002</v>
      </c>
      <c r="H453" s="118">
        <v>65820.2</v>
      </c>
      <c r="I453" s="118">
        <v>102155.48</v>
      </c>
      <c r="J453" s="118">
        <v>2418317.7599999998</v>
      </c>
      <c r="K453" s="118">
        <v>5395519.2000000002</v>
      </c>
      <c r="L453" s="118">
        <v>0.44</v>
      </c>
      <c r="M453" s="118">
        <v>0.28999999999999998</v>
      </c>
      <c r="N453" s="118">
        <v>51450862.629977457</v>
      </c>
      <c r="O453" s="227"/>
    </row>
    <row r="454" spans="2:15" x14ac:dyDescent="0.2">
      <c r="B454" s="118">
        <v>453</v>
      </c>
      <c r="C454" s="118">
        <v>35844.36</v>
      </c>
      <c r="D454" s="118">
        <v>0.02</v>
      </c>
      <c r="E454" s="118">
        <v>0.25</v>
      </c>
      <c r="F454" s="118">
        <v>78511.92</v>
      </c>
      <c r="G454" s="118">
        <v>14007628.84</v>
      </c>
      <c r="H454" s="118">
        <v>41938.83</v>
      </c>
      <c r="I454" s="118">
        <v>134940.84</v>
      </c>
      <c r="J454" s="118">
        <v>2887394.78</v>
      </c>
      <c r="K454" s="118">
        <v>5395519.2000000002</v>
      </c>
      <c r="L454" s="118">
        <v>0.41</v>
      </c>
      <c r="M454" s="118">
        <v>0.28999999999999998</v>
      </c>
      <c r="N454" s="118">
        <v>252434893.52781871</v>
      </c>
      <c r="O454" s="227"/>
    </row>
    <row r="455" spans="2:15" x14ac:dyDescent="0.2">
      <c r="B455" s="118">
        <v>454</v>
      </c>
      <c r="C455" s="118">
        <v>11844.42</v>
      </c>
      <c r="D455" s="118">
        <v>0.03</v>
      </c>
      <c r="E455" s="118">
        <v>0.28000000000000003</v>
      </c>
      <c r="F455" s="118">
        <v>58951.25</v>
      </c>
      <c r="G455" s="118">
        <v>19613759.059999999</v>
      </c>
      <c r="H455" s="118">
        <v>47595.48</v>
      </c>
      <c r="I455" s="118">
        <v>103556.48</v>
      </c>
      <c r="J455" s="118">
        <v>2472382.64</v>
      </c>
      <c r="K455" s="118">
        <v>5395519.2000000002</v>
      </c>
      <c r="L455" s="118">
        <v>0.53</v>
      </c>
      <c r="M455" s="118">
        <v>0.36</v>
      </c>
      <c r="N455" s="118">
        <v>19458721.158078525</v>
      </c>
      <c r="O455" s="227"/>
    </row>
    <row r="456" spans="2:15" x14ac:dyDescent="0.2">
      <c r="B456" s="118">
        <v>455</v>
      </c>
      <c r="C456" s="118">
        <v>29195</v>
      </c>
      <c r="D456" s="118">
        <v>0.03</v>
      </c>
      <c r="E456" s="118">
        <v>0.24</v>
      </c>
      <c r="F456" s="118">
        <v>61026.62</v>
      </c>
      <c r="G456" s="118">
        <v>25614608.760000002</v>
      </c>
      <c r="H456" s="118">
        <v>41468.44</v>
      </c>
      <c r="I456" s="118">
        <v>113276.84</v>
      </c>
      <c r="J456" s="118">
        <v>2382812.13</v>
      </c>
      <c r="K456" s="118">
        <v>5395519.2000000002</v>
      </c>
      <c r="L456" s="118">
        <v>0.51</v>
      </c>
      <c r="M456" s="118">
        <v>0.24</v>
      </c>
      <c r="N456" s="118">
        <v>177480063.28883439</v>
      </c>
      <c r="O456" s="227"/>
    </row>
    <row r="457" spans="2:15" x14ac:dyDescent="0.2">
      <c r="B457" s="118">
        <v>456</v>
      </c>
      <c r="C457" s="118">
        <v>32295.91</v>
      </c>
      <c r="D457" s="118">
        <v>0.04</v>
      </c>
      <c r="E457" s="118">
        <v>0.26</v>
      </c>
      <c r="F457" s="118">
        <v>92144.94</v>
      </c>
      <c r="G457" s="118">
        <v>17941365.18</v>
      </c>
      <c r="H457" s="118">
        <v>58340.5</v>
      </c>
      <c r="I457" s="118">
        <v>74280.22</v>
      </c>
      <c r="J457" s="118">
        <v>1975992.47</v>
      </c>
      <c r="K457" s="118">
        <v>5395519.2000000002</v>
      </c>
      <c r="L457" s="118">
        <v>0.52</v>
      </c>
      <c r="M457" s="118">
        <v>0.3</v>
      </c>
      <c r="N457" s="118">
        <v>245442680.50758561</v>
      </c>
      <c r="O457" s="227"/>
    </row>
    <row r="458" spans="2:15" x14ac:dyDescent="0.2">
      <c r="B458" s="118">
        <v>457</v>
      </c>
      <c r="C458" s="118">
        <v>10913.98</v>
      </c>
      <c r="D458" s="118">
        <v>0.02</v>
      </c>
      <c r="E458" s="118">
        <v>0.21</v>
      </c>
      <c r="F458" s="118">
        <v>65193.53</v>
      </c>
      <c r="G458" s="118">
        <v>22373244.100000001</v>
      </c>
      <c r="H458" s="118">
        <v>52054.61</v>
      </c>
      <c r="I458" s="118">
        <v>83432.679999999993</v>
      </c>
      <c r="J458" s="118">
        <v>2725409.25</v>
      </c>
      <c r="K458" s="118">
        <v>5395519.2000000002</v>
      </c>
      <c r="L458" s="118">
        <v>0.45</v>
      </c>
      <c r="M458" s="118">
        <v>0.27</v>
      </c>
      <c r="N458" s="118">
        <v>35190714.498113096</v>
      </c>
      <c r="O458" s="227"/>
    </row>
    <row r="459" spans="2:15" x14ac:dyDescent="0.2">
      <c r="B459" s="118">
        <v>458</v>
      </c>
      <c r="C459" s="118">
        <v>19845.32</v>
      </c>
      <c r="D459" s="118">
        <v>0.03</v>
      </c>
      <c r="E459" s="118">
        <v>0.16</v>
      </c>
      <c r="F459" s="118">
        <v>63011.23</v>
      </c>
      <c r="G459" s="118">
        <v>18670233.539999999</v>
      </c>
      <c r="H459" s="118">
        <v>47568.42</v>
      </c>
      <c r="I459" s="118">
        <v>103960.45</v>
      </c>
      <c r="J459" s="118">
        <v>2269412.25</v>
      </c>
      <c r="K459" s="118">
        <v>5395519.2000000002</v>
      </c>
      <c r="L459" s="118">
        <v>0.41</v>
      </c>
      <c r="M459" s="118">
        <v>0.26</v>
      </c>
      <c r="N459" s="118">
        <v>79669865.953351215</v>
      </c>
      <c r="O459" s="227"/>
    </row>
    <row r="460" spans="2:15" x14ac:dyDescent="0.2">
      <c r="B460" s="118">
        <v>459</v>
      </c>
      <c r="C460" s="118">
        <v>30824.53</v>
      </c>
      <c r="D460" s="118">
        <v>0.03</v>
      </c>
      <c r="E460" s="118">
        <v>0.21</v>
      </c>
      <c r="F460" s="118">
        <v>60816.66</v>
      </c>
      <c r="G460" s="118">
        <v>13742406.41</v>
      </c>
      <c r="H460" s="118">
        <v>58706.32</v>
      </c>
      <c r="I460" s="118">
        <v>114949.91</v>
      </c>
      <c r="J460" s="118">
        <v>3197895</v>
      </c>
      <c r="K460" s="118">
        <v>5395519.2000000002</v>
      </c>
      <c r="L460" s="118">
        <v>0.4</v>
      </c>
      <c r="M460" s="118">
        <v>0.32</v>
      </c>
      <c r="N460" s="118">
        <v>120389337.79732113</v>
      </c>
      <c r="O460" s="227"/>
    </row>
    <row r="461" spans="2:15" x14ac:dyDescent="0.2">
      <c r="B461" s="118">
        <v>460</v>
      </c>
      <c r="C461" s="118">
        <v>17261.38</v>
      </c>
      <c r="D461" s="118">
        <v>0.04</v>
      </c>
      <c r="E461" s="118">
        <v>0.12</v>
      </c>
      <c r="F461" s="118">
        <v>62167.41</v>
      </c>
      <c r="G461" s="118">
        <v>16204914.9</v>
      </c>
      <c r="H461" s="118">
        <v>41312.639999999999</v>
      </c>
      <c r="I461" s="118">
        <v>109995.51</v>
      </c>
      <c r="J461" s="118">
        <v>2072821.68</v>
      </c>
      <c r="K461" s="118">
        <v>5395519.2000000002</v>
      </c>
      <c r="L461" s="118">
        <v>0.38</v>
      </c>
      <c r="M461" s="118">
        <v>0.27</v>
      </c>
      <c r="N461" s="118">
        <v>50493031.54273048</v>
      </c>
      <c r="O461" s="227"/>
    </row>
    <row r="462" spans="2:15" x14ac:dyDescent="0.2">
      <c r="B462" s="118">
        <v>461</v>
      </c>
      <c r="C462" s="118">
        <v>22894.63</v>
      </c>
      <c r="D462" s="118">
        <v>0.03</v>
      </c>
      <c r="E462" s="118">
        <v>0.25</v>
      </c>
      <c r="F462" s="118">
        <v>46727.76</v>
      </c>
      <c r="G462" s="118">
        <v>27439652.760000002</v>
      </c>
      <c r="H462" s="118">
        <v>60130.75</v>
      </c>
      <c r="I462" s="118">
        <v>87506.4</v>
      </c>
      <c r="J462" s="118">
        <v>1854337.78</v>
      </c>
      <c r="K462" s="118">
        <v>5395519.2000000002</v>
      </c>
      <c r="L462" s="118">
        <v>0.4</v>
      </c>
      <c r="M462" s="118">
        <v>0.23</v>
      </c>
      <c r="N462" s="118">
        <v>138930251.7226997</v>
      </c>
      <c r="O462" s="227"/>
    </row>
    <row r="463" spans="2:15" x14ac:dyDescent="0.2">
      <c r="B463" s="118">
        <v>462</v>
      </c>
      <c r="C463" s="118">
        <v>26206.39</v>
      </c>
      <c r="D463" s="118">
        <v>0.03</v>
      </c>
      <c r="E463" s="118">
        <v>0.24</v>
      </c>
      <c r="F463" s="118">
        <v>64358.51</v>
      </c>
      <c r="G463" s="118">
        <v>15276184.689999999</v>
      </c>
      <c r="H463" s="118">
        <v>55455.54</v>
      </c>
      <c r="I463" s="118">
        <v>105947.15</v>
      </c>
      <c r="J463" s="118">
        <v>2126627.56</v>
      </c>
      <c r="K463" s="118">
        <v>5395519.2000000002</v>
      </c>
      <c r="L463" s="118">
        <v>0.39</v>
      </c>
      <c r="M463" s="118">
        <v>0.21</v>
      </c>
      <c r="N463" s="118">
        <v>281681496.75605935</v>
      </c>
      <c r="O463" s="227"/>
    </row>
    <row r="464" spans="2:15" x14ac:dyDescent="0.2">
      <c r="B464" s="118">
        <v>463</v>
      </c>
      <c r="C464" s="118">
        <v>31092.59</v>
      </c>
      <c r="D464" s="118">
        <v>0.02</v>
      </c>
      <c r="E464" s="118">
        <v>0.19</v>
      </c>
      <c r="F464" s="118">
        <v>87092.12</v>
      </c>
      <c r="G464" s="118">
        <v>20326492.620000001</v>
      </c>
      <c r="H464" s="118">
        <v>52209.91</v>
      </c>
      <c r="I464" s="118">
        <v>90395.3</v>
      </c>
      <c r="J464" s="118">
        <v>1558009.54</v>
      </c>
      <c r="K464" s="118">
        <v>5395519.2000000002</v>
      </c>
      <c r="L464" s="118">
        <v>0.41</v>
      </c>
      <c r="M464" s="118">
        <v>0.25</v>
      </c>
      <c r="N464" s="118">
        <v>233924056.84767652</v>
      </c>
      <c r="O464" s="227"/>
    </row>
    <row r="465" spans="2:15" x14ac:dyDescent="0.2">
      <c r="B465" s="118">
        <v>464</v>
      </c>
      <c r="C465" s="118">
        <v>18029.759999999998</v>
      </c>
      <c r="D465" s="118">
        <v>0.03</v>
      </c>
      <c r="E465" s="118">
        <v>0.2</v>
      </c>
      <c r="F465" s="118">
        <v>62178.36</v>
      </c>
      <c r="G465" s="118">
        <v>26181401.170000002</v>
      </c>
      <c r="H465" s="118">
        <v>48969.73</v>
      </c>
      <c r="I465" s="118">
        <v>85350.92</v>
      </c>
      <c r="J465" s="118">
        <v>3592069.99</v>
      </c>
      <c r="K465" s="118">
        <v>5395519.2000000002</v>
      </c>
      <c r="L465" s="118">
        <v>0.41</v>
      </c>
      <c r="M465" s="118">
        <v>0.25</v>
      </c>
      <c r="N465" s="118">
        <v>91611049.49700211</v>
      </c>
      <c r="O465" s="227"/>
    </row>
    <row r="466" spans="2:15" x14ac:dyDescent="0.2">
      <c r="B466" s="118">
        <v>465</v>
      </c>
      <c r="C466" s="118">
        <v>16145.84</v>
      </c>
      <c r="D466" s="118">
        <v>0.03</v>
      </c>
      <c r="E466" s="118">
        <v>0.22</v>
      </c>
      <c r="F466" s="118">
        <v>77082.64</v>
      </c>
      <c r="G466" s="118">
        <v>21701907.579999998</v>
      </c>
      <c r="H466" s="118">
        <v>45685.440000000002</v>
      </c>
      <c r="I466" s="118">
        <v>89416.06</v>
      </c>
      <c r="J466" s="118">
        <v>3007757.93</v>
      </c>
      <c r="K466" s="118">
        <v>5395519.2000000002</v>
      </c>
      <c r="L466" s="118">
        <v>0.45</v>
      </c>
      <c r="M466" s="118">
        <v>0.35</v>
      </c>
      <c r="N466" s="118">
        <v>48138853.015821874</v>
      </c>
      <c r="O466" s="227"/>
    </row>
    <row r="467" spans="2:15" x14ac:dyDescent="0.2">
      <c r="B467" s="118">
        <v>466</v>
      </c>
      <c r="C467" s="118">
        <v>15225.52</v>
      </c>
      <c r="D467" s="118">
        <v>0.04</v>
      </c>
      <c r="E467" s="118">
        <v>0.2</v>
      </c>
      <c r="F467" s="118">
        <v>73261.820000000007</v>
      </c>
      <c r="G467" s="118">
        <v>19115621.18</v>
      </c>
      <c r="H467" s="118">
        <v>57642.33</v>
      </c>
      <c r="I467" s="118">
        <v>119799.85</v>
      </c>
      <c r="J467" s="118">
        <v>3422498.43</v>
      </c>
      <c r="K467" s="118">
        <v>5395519.2000000002</v>
      </c>
      <c r="L467" s="118">
        <v>0.4</v>
      </c>
      <c r="M467" s="118">
        <v>0.24</v>
      </c>
      <c r="N467" s="118">
        <v>120126655.3155853</v>
      </c>
      <c r="O467" s="227"/>
    </row>
    <row r="468" spans="2:15" x14ac:dyDescent="0.2">
      <c r="B468" s="118">
        <v>467</v>
      </c>
      <c r="C468" s="118">
        <v>27186.3</v>
      </c>
      <c r="D468" s="118">
        <v>0.04</v>
      </c>
      <c r="E468" s="118">
        <v>0.21</v>
      </c>
      <c r="F468" s="118">
        <v>77470.39</v>
      </c>
      <c r="G468" s="118">
        <v>17666557.379999999</v>
      </c>
      <c r="H468" s="118">
        <v>58655.21</v>
      </c>
      <c r="I468" s="118">
        <v>97700.07</v>
      </c>
      <c r="J468" s="118">
        <v>2556728.1</v>
      </c>
      <c r="K468" s="118">
        <v>5395519.2000000002</v>
      </c>
      <c r="L468" s="118">
        <v>0.41</v>
      </c>
      <c r="M468" s="118">
        <v>0.27</v>
      </c>
      <c r="N468" s="118">
        <v>206705772.56021452</v>
      </c>
      <c r="O468" s="227"/>
    </row>
    <row r="469" spans="2:15" x14ac:dyDescent="0.2">
      <c r="B469" s="118">
        <v>468</v>
      </c>
      <c r="C469" s="118">
        <v>21589.78</v>
      </c>
      <c r="D469" s="118">
        <v>0.03</v>
      </c>
      <c r="E469" s="118">
        <v>0.21</v>
      </c>
      <c r="F469" s="118">
        <v>43803.19</v>
      </c>
      <c r="G469" s="118">
        <v>26888109.300000001</v>
      </c>
      <c r="H469" s="118">
        <v>67381.929999999993</v>
      </c>
      <c r="I469" s="118">
        <v>122010.99</v>
      </c>
      <c r="J469" s="118">
        <v>2451535.56</v>
      </c>
      <c r="K469" s="118">
        <v>5395519.2000000002</v>
      </c>
      <c r="L469" s="118">
        <v>0.39</v>
      </c>
      <c r="M469" s="118">
        <v>0.36</v>
      </c>
      <c r="N469" s="118">
        <v>25397473.738057654</v>
      </c>
      <c r="O469" s="227"/>
    </row>
    <row r="470" spans="2:15" x14ac:dyDescent="0.2">
      <c r="B470" s="118">
        <v>469</v>
      </c>
      <c r="C470" s="118">
        <v>35920.92</v>
      </c>
      <c r="D470" s="118">
        <v>0.02</v>
      </c>
      <c r="E470" s="118">
        <v>0.19</v>
      </c>
      <c r="F470" s="118">
        <v>60540.27</v>
      </c>
      <c r="G470" s="118">
        <v>11838099.26</v>
      </c>
      <c r="H470" s="118">
        <v>46282.21</v>
      </c>
      <c r="I470" s="118">
        <v>82661.72</v>
      </c>
      <c r="J470" s="118">
        <v>3045879.49</v>
      </c>
      <c r="K470" s="118">
        <v>5395519.2000000002</v>
      </c>
      <c r="L470" s="118">
        <v>0.37</v>
      </c>
      <c r="M470" s="118">
        <v>0.3</v>
      </c>
      <c r="N470" s="118">
        <v>143556756.59347034</v>
      </c>
      <c r="O470" s="227"/>
    </row>
    <row r="471" spans="2:15" x14ac:dyDescent="0.2">
      <c r="B471" s="118">
        <v>470</v>
      </c>
      <c r="C471" s="118">
        <v>15884.75</v>
      </c>
      <c r="D471" s="118">
        <v>0.04</v>
      </c>
      <c r="E471" s="118">
        <v>0.17</v>
      </c>
      <c r="F471" s="118">
        <v>87366.13</v>
      </c>
      <c r="G471" s="118">
        <v>13464856.18</v>
      </c>
      <c r="H471" s="118">
        <v>51623.34</v>
      </c>
      <c r="I471" s="118">
        <v>105368.57</v>
      </c>
      <c r="J471" s="118">
        <v>2759780.76</v>
      </c>
      <c r="K471" s="118">
        <v>5395519.2000000002</v>
      </c>
      <c r="L471" s="118">
        <v>0.47</v>
      </c>
      <c r="M471" s="118">
        <v>0.36</v>
      </c>
      <c r="N471" s="118">
        <v>45226638.927895859</v>
      </c>
      <c r="O471" s="227"/>
    </row>
    <row r="472" spans="2:15" x14ac:dyDescent="0.2">
      <c r="B472" s="118">
        <v>471</v>
      </c>
      <c r="C472" s="118">
        <v>18080.919999999998</v>
      </c>
      <c r="D472" s="118">
        <v>0.02</v>
      </c>
      <c r="E472" s="118">
        <v>0.2</v>
      </c>
      <c r="F472" s="118">
        <v>98063.66</v>
      </c>
      <c r="G472" s="118">
        <v>17661458.77</v>
      </c>
      <c r="H472" s="118">
        <v>58310.05</v>
      </c>
      <c r="I472" s="118">
        <v>107625.95</v>
      </c>
      <c r="J472" s="118">
        <v>2257188.04</v>
      </c>
      <c r="K472" s="118">
        <v>5395519.2000000002</v>
      </c>
      <c r="L472" s="118">
        <v>0.46</v>
      </c>
      <c r="M472" s="118">
        <v>0.23</v>
      </c>
      <c r="N472" s="118">
        <v>164966681.40269873</v>
      </c>
      <c r="O472" s="227"/>
    </row>
    <row r="473" spans="2:15" x14ac:dyDescent="0.2">
      <c r="B473" s="118">
        <v>472</v>
      </c>
      <c r="C473" s="118">
        <v>22884.080000000002</v>
      </c>
      <c r="D473" s="118">
        <v>0.03</v>
      </c>
      <c r="E473" s="118">
        <v>0.19</v>
      </c>
      <c r="F473" s="118">
        <v>49263.29</v>
      </c>
      <c r="G473" s="118">
        <v>23039658.390000001</v>
      </c>
      <c r="H473" s="118">
        <v>49643.5</v>
      </c>
      <c r="I473" s="118">
        <v>93244.56</v>
      </c>
      <c r="J473" s="118">
        <v>1786675.45</v>
      </c>
      <c r="K473" s="118">
        <v>5395519.2000000002</v>
      </c>
      <c r="L473" s="118">
        <v>0.34</v>
      </c>
      <c r="M473" s="118">
        <v>0.26</v>
      </c>
      <c r="N473" s="118">
        <v>95639903.547580808</v>
      </c>
      <c r="O473" s="227"/>
    </row>
    <row r="474" spans="2:15" x14ac:dyDescent="0.2">
      <c r="B474" s="118">
        <v>473</v>
      </c>
      <c r="C474" s="118">
        <v>29065.88</v>
      </c>
      <c r="D474" s="118">
        <v>0.04</v>
      </c>
      <c r="E474" s="118">
        <v>0.24</v>
      </c>
      <c r="F474" s="118">
        <v>61256.34</v>
      </c>
      <c r="G474" s="118">
        <v>19744256.489999998</v>
      </c>
      <c r="H474" s="118">
        <v>38458.99</v>
      </c>
      <c r="I474" s="118">
        <v>82312.44</v>
      </c>
      <c r="J474" s="118">
        <v>2801856.65</v>
      </c>
      <c r="K474" s="118">
        <v>5395519.2000000002</v>
      </c>
      <c r="L474" s="118">
        <v>0.57999999999999996</v>
      </c>
      <c r="M474" s="118">
        <v>0.31</v>
      </c>
      <c r="N474" s="118">
        <v>97796955.83342129</v>
      </c>
      <c r="O474" s="227"/>
    </row>
    <row r="475" spans="2:15" x14ac:dyDescent="0.2">
      <c r="B475" s="118">
        <v>474</v>
      </c>
      <c r="C475" s="118">
        <v>31960.74</v>
      </c>
      <c r="D475" s="118">
        <v>0.03</v>
      </c>
      <c r="E475" s="118">
        <v>0.19</v>
      </c>
      <c r="F475" s="118">
        <v>54817.56</v>
      </c>
      <c r="G475" s="118">
        <v>26838382.23</v>
      </c>
      <c r="H475" s="118">
        <v>47021.36</v>
      </c>
      <c r="I475" s="118">
        <v>111950.93</v>
      </c>
      <c r="J475" s="118">
        <v>2811450.65</v>
      </c>
      <c r="K475" s="118">
        <v>5395519.2000000002</v>
      </c>
      <c r="L475" s="118">
        <v>0.43</v>
      </c>
      <c r="M475" s="118">
        <v>0.39</v>
      </c>
      <c r="N475" s="118">
        <v>42824256.943401366</v>
      </c>
      <c r="O475" s="227"/>
    </row>
    <row r="476" spans="2:15" x14ac:dyDescent="0.2">
      <c r="B476" s="118">
        <v>475</v>
      </c>
      <c r="C476" s="118">
        <v>40998.36</v>
      </c>
      <c r="D476" s="118">
        <v>0.04</v>
      </c>
      <c r="E476" s="118">
        <v>0.11</v>
      </c>
      <c r="F476" s="118">
        <v>92746.68</v>
      </c>
      <c r="G476" s="118">
        <v>21008207.399999999</v>
      </c>
      <c r="H476" s="118">
        <v>62575.5</v>
      </c>
      <c r="I476" s="118">
        <v>64957.33</v>
      </c>
      <c r="J476" s="118">
        <v>2655409.27</v>
      </c>
      <c r="K476" s="118">
        <v>5395519.2000000002</v>
      </c>
      <c r="L476" s="118">
        <v>0.4</v>
      </c>
      <c r="M476" s="118">
        <v>0.27</v>
      </c>
      <c r="N476" s="118">
        <v>194667934.14249691</v>
      </c>
      <c r="O476" s="227"/>
    </row>
    <row r="477" spans="2:15" x14ac:dyDescent="0.2">
      <c r="B477" s="118">
        <v>476</v>
      </c>
      <c r="C477" s="118">
        <v>19094.68</v>
      </c>
      <c r="D477" s="118">
        <v>0.03</v>
      </c>
      <c r="E477" s="118">
        <v>0.25</v>
      </c>
      <c r="F477" s="118">
        <v>80977.399999999994</v>
      </c>
      <c r="G477" s="118">
        <v>22518179.5</v>
      </c>
      <c r="H477" s="118">
        <v>49255.94</v>
      </c>
      <c r="I477" s="118">
        <v>110039.45</v>
      </c>
      <c r="J477" s="118">
        <v>2349144.29</v>
      </c>
      <c r="K477" s="118">
        <v>5395519.2000000002</v>
      </c>
      <c r="L477" s="118">
        <v>0.48</v>
      </c>
      <c r="M477" s="118">
        <v>0.27</v>
      </c>
      <c r="N477" s="118">
        <v>135936952.40746418</v>
      </c>
      <c r="O477" s="227"/>
    </row>
    <row r="478" spans="2:15" x14ac:dyDescent="0.2">
      <c r="B478" s="118">
        <v>477</v>
      </c>
      <c r="C478" s="118">
        <v>16637.43</v>
      </c>
      <c r="D478" s="118">
        <v>0.03</v>
      </c>
      <c r="E478" s="118">
        <v>0.2</v>
      </c>
      <c r="F478" s="118">
        <v>82225.5</v>
      </c>
      <c r="G478" s="118">
        <v>25184364.52</v>
      </c>
      <c r="H478" s="118">
        <v>47526.91</v>
      </c>
      <c r="I478" s="118">
        <v>129263.03</v>
      </c>
      <c r="J478" s="118">
        <v>1477864.2</v>
      </c>
      <c r="K478" s="118">
        <v>5395519.2000000002</v>
      </c>
      <c r="L478" s="118">
        <v>0.46</v>
      </c>
      <c r="M478" s="118">
        <v>0.31</v>
      </c>
      <c r="N478" s="118">
        <v>63911068.625850849</v>
      </c>
      <c r="O478" s="227"/>
    </row>
    <row r="479" spans="2:15" x14ac:dyDescent="0.2">
      <c r="B479" s="118">
        <v>478</v>
      </c>
      <c r="C479" s="118">
        <v>23756.82</v>
      </c>
      <c r="D479" s="118">
        <v>0.02</v>
      </c>
      <c r="E479" s="118">
        <v>0.25</v>
      </c>
      <c r="F479" s="118">
        <v>77315.14</v>
      </c>
      <c r="G479" s="118">
        <v>17866383.800000001</v>
      </c>
      <c r="H479" s="118">
        <v>40202.400000000001</v>
      </c>
      <c r="I479" s="118">
        <v>74424.539999999994</v>
      </c>
      <c r="J479" s="118">
        <v>1949947.05</v>
      </c>
      <c r="K479" s="118">
        <v>5395519.2000000002</v>
      </c>
      <c r="L479" s="118">
        <v>0.38</v>
      </c>
      <c r="M479" s="118">
        <v>0.21</v>
      </c>
      <c r="N479" s="118">
        <v>297325423.30353022</v>
      </c>
      <c r="O479" s="227"/>
    </row>
    <row r="480" spans="2:15" x14ac:dyDescent="0.2">
      <c r="B480" s="118">
        <v>479</v>
      </c>
      <c r="C480" s="118">
        <v>44795.68</v>
      </c>
      <c r="D480" s="118">
        <v>0.03</v>
      </c>
      <c r="E480" s="118">
        <v>0.19</v>
      </c>
      <c r="F480" s="118">
        <v>89113.24</v>
      </c>
      <c r="G480" s="118">
        <v>16835748.25</v>
      </c>
      <c r="H480" s="118">
        <v>53420.31</v>
      </c>
      <c r="I480" s="118">
        <v>92568.53</v>
      </c>
      <c r="J480" s="118">
        <v>3261373.05</v>
      </c>
      <c r="K480" s="118">
        <v>5395519.2000000002</v>
      </c>
      <c r="L480" s="118">
        <v>0.4</v>
      </c>
      <c r="M480" s="118">
        <v>0.36</v>
      </c>
      <c r="N480" s="118">
        <v>187557763.85269108</v>
      </c>
      <c r="O480" s="227"/>
    </row>
    <row r="481" spans="2:15" x14ac:dyDescent="0.2">
      <c r="B481" s="118">
        <v>480</v>
      </c>
      <c r="C481" s="118">
        <v>26262.65</v>
      </c>
      <c r="D481" s="118">
        <v>0.05</v>
      </c>
      <c r="E481" s="118">
        <v>0.26</v>
      </c>
      <c r="F481" s="118">
        <v>55584.959999999999</v>
      </c>
      <c r="G481" s="118">
        <v>22991895.559999999</v>
      </c>
      <c r="H481" s="118">
        <v>26533.72</v>
      </c>
      <c r="I481" s="118">
        <v>94077.52</v>
      </c>
      <c r="J481" s="118">
        <v>2527060.7200000002</v>
      </c>
      <c r="K481" s="118">
        <v>5395519.2000000002</v>
      </c>
      <c r="L481" s="118">
        <v>0.38</v>
      </c>
      <c r="M481" s="118">
        <v>0.22</v>
      </c>
      <c r="N481" s="118">
        <v>288612512.09362549</v>
      </c>
      <c r="O481" s="227"/>
    </row>
    <row r="482" spans="2:15" x14ac:dyDescent="0.2">
      <c r="B482" s="118">
        <v>481</v>
      </c>
      <c r="C482" s="118">
        <v>34200.17</v>
      </c>
      <c r="D482" s="118">
        <v>0.04</v>
      </c>
      <c r="E482" s="118">
        <v>0.19</v>
      </c>
      <c r="F482" s="118">
        <v>45619.39</v>
      </c>
      <c r="G482" s="118">
        <v>25642345.030000001</v>
      </c>
      <c r="H482" s="118">
        <v>43542.86</v>
      </c>
      <c r="I482" s="118">
        <v>133710.04</v>
      </c>
      <c r="J482" s="118">
        <v>2616811.41</v>
      </c>
      <c r="K482" s="118">
        <v>5395519.2000000002</v>
      </c>
      <c r="L482" s="118">
        <v>0.48</v>
      </c>
      <c r="M482" s="118">
        <v>0.28999999999999998</v>
      </c>
      <c r="N482" s="118">
        <v>88966030.08185184</v>
      </c>
      <c r="O482" s="227"/>
    </row>
    <row r="483" spans="2:15" x14ac:dyDescent="0.2">
      <c r="B483" s="118">
        <v>482</v>
      </c>
      <c r="C483" s="118">
        <v>27135.58</v>
      </c>
      <c r="D483" s="118">
        <v>0.03</v>
      </c>
      <c r="E483" s="118">
        <v>0.21</v>
      </c>
      <c r="F483" s="118">
        <v>69402.7</v>
      </c>
      <c r="G483" s="118">
        <v>16197417.82</v>
      </c>
      <c r="H483" s="118">
        <v>44644.47</v>
      </c>
      <c r="I483" s="118">
        <v>105049.92</v>
      </c>
      <c r="J483" s="118">
        <v>2692216.34</v>
      </c>
      <c r="K483" s="118">
        <v>5395519.2000000002</v>
      </c>
      <c r="L483" s="118">
        <v>0.4</v>
      </c>
      <c r="M483" s="118">
        <v>0.27</v>
      </c>
      <c r="N483" s="118">
        <v>171276716.97278392</v>
      </c>
      <c r="O483" s="227"/>
    </row>
    <row r="484" spans="2:15" x14ac:dyDescent="0.2">
      <c r="B484" s="118">
        <v>483</v>
      </c>
      <c r="C484" s="118">
        <v>18735.75</v>
      </c>
      <c r="D484" s="118">
        <v>0.04</v>
      </c>
      <c r="E484" s="118">
        <v>0.22</v>
      </c>
      <c r="F484" s="118">
        <v>94153.95</v>
      </c>
      <c r="G484" s="118">
        <v>19197527.379999999</v>
      </c>
      <c r="H484" s="118">
        <v>55827.51</v>
      </c>
      <c r="I484" s="118">
        <v>86185.54</v>
      </c>
      <c r="J484" s="118">
        <v>3383236.3</v>
      </c>
      <c r="K484" s="118">
        <v>5395519.2000000002</v>
      </c>
      <c r="L484" s="118">
        <v>0.41</v>
      </c>
      <c r="M484" s="118">
        <v>0.24</v>
      </c>
      <c r="N484" s="118">
        <v>221953114.4983719</v>
      </c>
      <c r="O484" s="227"/>
    </row>
    <row r="485" spans="2:15" x14ac:dyDescent="0.2">
      <c r="B485" s="118">
        <v>484</v>
      </c>
      <c r="C485" s="118">
        <v>34742.33</v>
      </c>
      <c r="D485" s="118">
        <v>0.03</v>
      </c>
      <c r="E485" s="118">
        <v>0.16</v>
      </c>
      <c r="F485" s="118">
        <v>71287.210000000006</v>
      </c>
      <c r="G485" s="118">
        <v>27391960.52</v>
      </c>
      <c r="H485" s="118">
        <v>54562.28</v>
      </c>
      <c r="I485" s="118">
        <v>112277.75</v>
      </c>
      <c r="J485" s="118">
        <v>2420164.25</v>
      </c>
      <c r="K485" s="118">
        <v>5395519.2000000002</v>
      </c>
      <c r="L485" s="118">
        <v>0.38</v>
      </c>
      <c r="M485" s="118">
        <v>0.26</v>
      </c>
      <c r="N485" s="118">
        <v>180511857.36492446</v>
      </c>
      <c r="O485" s="227"/>
    </row>
    <row r="486" spans="2:15" x14ac:dyDescent="0.2">
      <c r="B486" s="118">
        <v>485</v>
      </c>
      <c r="C486" s="118">
        <v>36782.120000000003</v>
      </c>
      <c r="D486" s="118">
        <v>0.04</v>
      </c>
      <c r="E486" s="118">
        <v>0.27</v>
      </c>
      <c r="F486" s="118">
        <v>73159.45</v>
      </c>
      <c r="G486" s="118">
        <v>24045273.219999999</v>
      </c>
      <c r="H486" s="118">
        <v>42683.94</v>
      </c>
      <c r="I486" s="118">
        <v>73389.78</v>
      </c>
      <c r="J486" s="118">
        <v>3377115.9</v>
      </c>
      <c r="K486" s="118">
        <v>5395519.2000000002</v>
      </c>
      <c r="L486" s="118">
        <v>0.45</v>
      </c>
      <c r="M486" s="118">
        <v>0.25</v>
      </c>
      <c r="N486" s="118">
        <v>371378892.47211599</v>
      </c>
      <c r="O486" s="227"/>
    </row>
    <row r="487" spans="2:15" x14ac:dyDescent="0.2">
      <c r="B487" s="118">
        <v>486</v>
      </c>
      <c r="C487" s="118">
        <v>12038.9</v>
      </c>
      <c r="D487" s="118">
        <v>0.03</v>
      </c>
      <c r="E487" s="118">
        <v>0.13</v>
      </c>
      <c r="F487" s="118">
        <v>68920.7</v>
      </c>
      <c r="G487" s="118">
        <v>14520882.949999999</v>
      </c>
      <c r="H487" s="118">
        <v>60679.89</v>
      </c>
      <c r="I487" s="118">
        <v>105120.43</v>
      </c>
      <c r="J487" s="118">
        <v>2530752.5499999998</v>
      </c>
      <c r="K487" s="118">
        <v>5395519.2000000002</v>
      </c>
      <c r="L487" s="118">
        <v>0.4</v>
      </c>
      <c r="M487" s="118">
        <v>0.26</v>
      </c>
      <c r="N487" s="118">
        <v>37758997.349187978</v>
      </c>
      <c r="O487" s="227"/>
    </row>
    <row r="488" spans="2:15" x14ac:dyDescent="0.2">
      <c r="B488" s="118">
        <v>487</v>
      </c>
      <c r="C488" s="118">
        <v>32132.91</v>
      </c>
      <c r="D488" s="118">
        <v>0.03</v>
      </c>
      <c r="E488" s="118">
        <v>0.2</v>
      </c>
      <c r="F488" s="118">
        <v>52326.67</v>
      </c>
      <c r="G488" s="118">
        <v>18197078.370000001</v>
      </c>
      <c r="H488" s="118">
        <v>53018.52</v>
      </c>
      <c r="I488" s="118">
        <v>75265.27</v>
      </c>
      <c r="J488" s="118">
        <v>2603285.9</v>
      </c>
      <c r="K488" s="118">
        <v>5395519.2000000002</v>
      </c>
      <c r="L488" s="118">
        <v>0.52</v>
      </c>
      <c r="M488" s="118">
        <v>0.34</v>
      </c>
      <c r="N488" s="118">
        <v>61958036.713409245</v>
      </c>
      <c r="O488" s="227"/>
    </row>
    <row r="489" spans="2:15" x14ac:dyDescent="0.2">
      <c r="B489" s="118">
        <v>488</v>
      </c>
      <c r="C489" s="118">
        <v>14039.68</v>
      </c>
      <c r="D489" s="118">
        <v>0.04</v>
      </c>
      <c r="E489" s="118">
        <v>0.16</v>
      </c>
      <c r="F489" s="118">
        <v>55900.74</v>
      </c>
      <c r="G489" s="118">
        <v>25069247.91</v>
      </c>
      <c r="H489" s="118">
        <v>43761.54</v>
      </c>
      <c r="I489" s="118">
        <v>92883.82</v>
      </c>
      <c r="J489" s="118">
        <v>2835890.32</v>
      </c>
      <c r="K489" s="118">
        <v>5395519.2000000002</v>
      </c>
      <c r="L489" s="118">
        <v>0.41</v>
      </c>
      <c r="M489" s="118">
        <v>0.28000000000000003</v>
      </c>
      <c r="N489" s="118">
        <v>32112723.29873237</v>
      </c>
      <c r="O489" s="227"/>
    </row>
    <row r="490" spans="2:15" x14ac:dyDescent="0.2">
      <c r="B490" s="118">
        <v>489</v>
      </c>
      <c r="C490" s="118">
        <v>16670.98</v>
      </c>
      <c r="D490" s="118">
        <v>0.03</v>
      </c>
      <c r="E490" s="118">
        <v>0.21</v>
      </c>
      <c r="F490" s="118">
        <v>77537.990000000005</v>
      </c>
      <c r="G490" s="118">
        <v>20946956.289999999</v>
      </c>
      <c r="H490" s="118">
        <v>43033.54</v>
      </c>
      <c r="I490" s="118">
        <v>79722.820000000007</v>
      </c>
      <c r="J490" s="118">
        <v>2331915.84</v>
      </c>
      <c r="K490" s="118">
        <v>5395519.2000000002</v>
      </c>
      <c r="L490" s="118">
        <v>0.56000000000000005</v>
      </c>
      <c r="M490" s="118">
        <v>0.26</v>
      </c>
      <c r="N490" s="118">
        <v>78652994.099165544</v>
      </c>
      <c r="O490" s="227"/>
    </row>
    <row r="491" spans="2:15" x14ac:dyDescent="0.2">
      <c r="B491" s="118">
        <v>490</v>
      </c>
      <c r="C491" s="118">
        <v>22326.65</v>
      </c>
      <c r="D491" s="118">
        <v>0.04</v>
      </c>
      <c r="E491" s="118">
        <v>0.2</v>
      </c>
      <c r="F491" s="118">
        <v>73372.58</v>
      </c>
      <c r="G491" s="118">
        <v>15309191.189999999</v>
      </c>
      <c r="H491" s="118">
        <v>39598.6</v>
      </c>
      <c r="I491" s="118">
        <v>82520.399999999994</v>
      </c>
      <c r="J491" s="118">
        <v>2384067.91</v>
      </c>
      <c r="K491" s="118">
        <v>5395519.2000000002</v>
      </c>
      <c r="L491" s="118">
        <v>0.4</v>
      </c>
      <c r="M491" s="118">
        <v>0.3</v>
      </c>
      <c r="N491" s="118">
        <v>122647978.89805712</v>
      </c>
      <c r="O491" s="227"/>
    </row>
    <row r="492" spans="2:15" x14ac:dyDescent="0.2">
      <c r="B492" s="118">
        <v>491</v>
      </c>
      <c r="C492" s="118">
        <v>22722.1</v>
      </c>
      <c r="D492" s="118">
        <v>0.04</v>
      </c>
      <c r="E492" s="118">
        <v>0.23</v>
      </c>
      <c r="F492" s="118">
        <v>85358.26</v>
      </c>
      <c r="G492" s="118">
        <v>16441918.359999999</v>
      </c>
      <c r="H492" s="118">
        <v>47096.15</v>
      </c>
      <c r="I492" s="118">
        <v>104680.94</v>
      </c>
      <c r="J492" s="118">
        <v>2216965.38</v>
      </c>
      <c r="K492" s="118">
        <v>5395519.2000000002</v>
      </c>
      <c r="L492" s="118">
        <v>0.51</v>
      </c>
      <c r="M492" s="118">
        <v>0.34</v>
      </c>
      <c r="N492" s="118">
        <v>102593613.00235946</v>
      </c>
      <c r="O492" s="227"/>
    </row>
    <row r="493" spans="2:15" x14ac:dyDescent="0.2">
      <c r="B493" s="118">
        <v>492</v>
      </c>
      <c r="C493" s="118">
        <v>36710.57</v>
      </c>
      <c r="D493" s="118">
        <v>0.02</v>
      </c>
      <c r="E493" s="118">
        <v>0.27</v>
      </c>
      <c r="F493" s="118">
        <v>78326.880000000005</v>
      </c>
      <c r="G493" s="118">
        <v>21822255.5</v>
      </c>
      <c r="H493" s="118">
        <v>59302.61</v>
      </c>
      <c r="I493" s="118">
        <v>112145.62</v>
      </c>
      <c r="J493" s="118">
        <v>1428504.61</v>
      </c>
      <c r="K493" s="118">
        <v>5395519.2000000002</v>
      </c>
      <c r="L493" s="118">
        <v>0.42</v>
      </c>
      <c r="M493" s="118">
        <v>0.24</v>
      </c>
      <c r="N493" s="118">
        <v>383459945.9793418</v>
      </c>
      <c r="O493" s="227"/>
    </row>
    <row r="494" spans="2:15" x14ac:dyDescent="0.2">
      <c r="B494" s="118">
        <v>493</v>
      </c>
      <c r="C494" s="118">
        <v>23690.99</v>
      </c>
      <c r="D494" s="118">
        <v>0.03</v>
      </c>
      <c r="E494" s="118">
        <v>0.18</v>
      </c>
      <c r="F494" s="118">
        <v>81422.52</v>
      </c>
      <c r="G494" s="118">
        <v>26417312.309999999</v>
      </c>
      <c r="H494" s="118">
        <v>36497.1</v>
      </c>
      <c r="I494" s="118">
        <v>129032.96000000001</v>
      </c>
      <c r="J494" s="118">
        <v>2424957.1</v>
      </c>
      <c r="K494" s="118">
        <v>5395519.2000000002</v>
      </c>
      <c r="L494" s="118">
        <v>0.44</v>
      </c>
      <c r="M494" s="118">
        <v>0.28000000000000003</v>
      </c>
      <c r="N494" s="118">
        <v>116788525.23767936</v>
      </c>
      <c r="O494" s="227"/>
    </row>
    <row r="495" spans="2:15" x14ac:dyDescent="0.2">
      <c r="B495" s="118">
        <v>494</v>
      </c>
      <c r="C495" s="118">
        <v>25812.79</v>
      </c>
      <c r="D495" s="118">
        <v>0.04</v>
      </c>
      <c r="E495" s="118">
        <v>0.21</v>
      </c>
      <c r="F495" s="118">
        <v>43003.29</v>
      </c>
      <c r="G495" s="118">
        <v>21090710.370000001</v>
      </c>
      <c r="H495" s="118">
        <v>55833.11</v>
      </c>
      <c r="I495" s="118">
        <v>141944.35</v>
      </c>
      <c r="J495" s="118">
        <v>1739453.89</v>
      </c>
      <c r="K495" s="118">
        <v>5395519.2000000002</v>
      </c>
      <c r="L495" s="118">
        <v>0.47</v>
      </c>
      <c r="M495" s="118">
        <v>0.27</v>
      </c>
      <c r="N495" s="118">
        <v>83753035.622353002</v>
      </c>
      <c r="O495" s="227"/>
    </row>
    <row r="496" spans="2:15" x14ac:dyDescent="0.2">
      <c r="B496" s="118">
        <v>495</v>
      </c>
      <c r="C496" s="118">
        <v>19751.240000000002</v>
      </c>
      <c r="D496" s="118">
        <v>0.03</v>
      </c>
      <c r="E496" s="118">
        <v>0.24</v>
      </c>
      <c r="F496" s="118">
        <v>66494.539999999994</v>
      </c>
      <c r="G496" s="118">
        <v>27614024.989999998</v>
      </c>
      <c r="H496" s="118">
        <v>46886.05</v>
      </c>
      <c r="I496" s="118">
        <v>113956.08</v>
      </c>
      <c r="J496" s="118">
        <v>2112952.63</v>
      </c>
      <c r="K496" s="118">
        <v>5395519.2000000002</v>
      </c>
      <c r="L496" s="118">
        <v>0.52</v>
      </c>
      <c r="M496" s="118">
        <v>0.25</v>
      </c>
      <c r="N496" s="118">
        <v>108430689.49322449</v>
      </c>
      <c r="O496" s="227"/>
    </row>
    <row r="497" spans="2:15" x14ac:dyDescent="0.2">
      <c r="B497" s="118">
        <v>496</v>
      </c>
      <c r="C497" s="118">
        <v>18778.96</v>
      </c>
      <c r="D497" s="118">
        <v>0.03</v>
      </c>
      <c r="E497" s="118">
        <v>0.22</v>
      </c>
      <c r="F497" s="118">
        <v>69713.119999999995</v>
      </c>
      <c r="G497" s="118">
        <v>21242644.59</v>
      </c>
      <c r="H497" s="118">
        <v>47819.16</v>
      </c>
      <c r="I497" s="118">
        <v>56985.21</v>
      </c>
      <c r="J497" s="118">
        <v>2748398.89</v>
      </c>
      <c r="K497" s="118">
        <v>5395519.2000000002</v>
      </c>
      <c r="L497" s="118">
        <v>0.38</v>
      </c>
      <c r="M497" s="118">
        <v>0.23</v>
      </c>
      <c r="N497" s="118">
        <v>163878878.38088065</v>
      </c>
      <c r="O497" s="227"/>
    </row>
    <row r="498" spans="2:15" x14ac:dyDescent="0.2">
      <c r="B498" s="118">
        <v>497</v>
      </c>
      <c r="C498" s="118">
        <v>22695.8</v>
      </c>
      <c r="D498" s="118">
        <v>0.03</v>
      </c>
      <c r="E498" s="118">
        <v>0.23</v>
      </c>
      <c r="F498" s="118">
        <v>87806.13</v>
      </c>
      <c r="G498" s="118">
        <v>12715754.289999999</v>
      </c>
      <c r="H498" s="118">
        <v>60931.13</v>
      </c>
      <c r="I498" s="118">
        <v>84151.85</v>
      </c>
      <c r="J498" s="118">
        <v>2582782.31</v>
      </c>
      <c r="K498" s="118">
        <v>5395519.2000000002</v>
      </c>
      <c r="L498" s="118">
        <v>0.48</v>
      </c>
      <c r="M498" s="118">
        <v>0.21</v>
      </c>
      <c r="N498" s="118">
        <v>273583233.5851329</v>
      </c>
      <c r="O498" s="227"/>
    </row>
    <row r="499" spans="2:15" x14ac:dyDescent="0.2">
      <c r="B499" s="118">
        <v>498</v>
      </c>
      <c r="C499" s="118">
        <v>20896.21</v>
      </c>
      <c r="D499" s="118">
        <v>0.03</v>
      </c>
      <c r="E499" s="118">
        <v>0.2</v>
      </c>
      <c r="F499" s="118">
        <v>67899.360000000001</v>
      </c>
      <c r="G499" s="118">
        <v>22697818.100000001</v>
      </c>
      <c r="H499" s="118">
        <v>50828.43</v>
      </c>
      <c r="I499" s="118">
        <v>91467.96</v>
      </c>
      <c r="J499" s="118">
        <v>3336148.55</v>
      </c>
      <c r="K499" s="118">
        <v>5395519.2000000002</v>
      </c>
      <c r="L499" s="118">
        <v>0.43</v>
      </c>
      <c r="M499" s="118">
        <v>0.26</v>
      </c>
      <c r="N499" s="118">
        <v>112623252.97069587</v>
      </c>
      <c r="O499" s="227"/>
    </row>
    <row r="500" spans="2:15" x14ac:dyDescent="0.2">
      <c r="B500" s="118">
        <v>499</v>
      </c>
      <c r="C500" s="118">
        <v>17306.080000000002</v>
      </c>
      <c r="D500" s="118">
        <v>0.05</v>
      </c>
      <c r="E500" s="118">
        <v>0.26</v>
      </c>
      <c r="F500" s="118">
        <v>80196.33</v>
      </c>
      <c r="G500" s="118">
        <v>23819311.66</v>
      </c>
      <c r="H500" s="118">
        <v>46420.21</v>
      </c>
      <c r="I500" s="118">
        <v>86112.44</v>
      </c>
      <c r="J500" s="118">
        <v>1969517.38</v>
      </c>
      <c r="K500" s="118">
        <v>5395519.2000000002</v>
      </c>
      <c r="L500" s="118">
        <v>0.36</v>
      </c>
      <c r="M500" s="118">
        <v>0.23</v>
      </c>
      <c r="N500" s="118">
        <v>261008231.69677767</v>
      </c>
      <c r="O500" s="227"/>
    </row>
    <row r="501" spans="2:15" x14ac:dyDescent="0.2">
      <c r="B501" s="118">
        <v>500</v>
      </c>
      <c r="C501" s="118">
        <v>34460.46</v>
      </c>
      <c r="D501" s="118">
        <v>0.03</v>
      </c>
      <c r="E501" s="118">
        <v>0.16</v>
      </c>
      <c r="F501" s="118">
        <v>58638.47</v>
      </c>
      <c r="G501" s="118">
        <v>26849944.550000001</v>
      </c>
      <c r="H501" s="118">
        <v>39405.17</v>
      </c>
      <c r="I501" s="118">
        <v>99136.95</v>
      </c>
      <c r="J501" s="118">
        <v>2389618.9300000002</v>
      </c>
      <c r="K501" s="118">
        <v>5395519.2000000002</v>
      </c>
      <c r="L501" s="118">
        <v>0.48</v>
      </c>
      <c r="M501" s="118">
        <v>0.32</v>
      </c>
      <c r="N501" s="118">
        <v>68197442.492051899</v>
      </c>
      <c r="O501" s="227"/>
    </row>
    <row r="502" spans="2:15" x14ac:dyDescent="0.2">
      <c r="B502" s="118">
        <v>501</v>
      </c>
      <c r="C502" s="118">
        <v>18616.900000000001</v>
      </c>
      <c r="D502" s="118">
        <v>0.03</v>
      </c>
      <c r="E502" s="118">
        <v>0.18</v>
      </c>
      <c r="F502" s="118">
        <v>42669.62</v>
      </c>
      <c r="G502" s="118">
        <v>14348661</v>
      </c>
      <c r="H502" s="118">
        <v>54510.98</v>
      </c>
      <c r="I502" s="118">
        <v>126849.79</v>
      </c>
      <c r="J502" s="118">
        <v>2854734.54</v>
      </c>
      <c r="K502" s="118">
        <v>5395519.2000000002</v>
      </c>
      <c r="L502" s="118">
        <v>0.43</v>
      </c>
      <c r="M502" s="118">
        <v>0.27</v>
      </c>
      <c r="N502" s="118">
        <v>47663837.770831041</v>
      </c>
      <c r="O502" s="227"/>
    </row>
    <row r="503" spans="2:15" x14ac:dyDescent="0.2">
      <c r="B503" s="118">
        <v>502</v>
      </c>
      <c r="C503" s="118">
        <v>21073.54</v>
      </c>
      <c r="D503" s="118">
        <v>0.02</v>
      </c>
      <c r="E503" s="118">
        <v>0.2</v>
      </c>
      <c r="F503" s="118">
        <v>77884.58</v>
      </c>
      <c r="G503" s="118">
        <v>20225745.030000001</v>
      </c>
      <c r="H503" s="118">
        <v>49246.62</v>
      </c>
      <c r="I503" s="118">
        <v>95125.09</v>
      </c>
      <c r="J503" s="118">
        <v>1586581.28</v>
      </c>
      <c r="K503" s="118">
        <v>5395519.2000000002</v>
      </c>
      <c r="L503" s="118">
        <v>0.44</v>
      </c>
      <c r="M503" s="118">
        <v>0.24</v>
      </c>
      <c r="N503" s="118">
        <v>143576262.50482479</v>
      </c>
      <c r="O503" s="227"/>
    </row>
    <row r="504" spans="2:15" x14ac:dyDescent="0.2">
      <c r="B504" s="118">
        <v>503</v>
      </c>
      <c r="C504" s="118">
        <v>13745.44</v>
      </c>
      <c r="D504" s="118">
        <v>0.03</v>
      </c>
      <c r="E504" s="118">
        <v>0.26</v>
      </c>
      <c r="F504" s="118">
        <v>72580.02</v>
      </c>
      <c r="G504" s="118">
        <v>20602415.190000001</v>
      </c>
      <c r="H504" s="118">
        <v>49122.23</v>
      </c>
      <c r="I504" s="118">
        <v>73917.81</v>
      </c>
      <c r="J504" s="118">
        <v>2439580.65</v>
      </c>
      <c r="K504" s="118">
        <v>5395519.2000000002</v>
      </c>
      <c r="L504" s="118">
        <v>0.39</v>
      </c>
      <c r="M504" s="118">
        <v>0.27</v>
      </c>
      <c r="N504" s="118">
        <v>103508842.41407761</v>
      </c>
      <c r="O504" s="227"/>
    </row>
    <row r="505" spans="2:15" x14ac:dyDescent="0.2">
      <c r="B505" s="118">
        <v>504</v>
      </c>
      <c r="C505" s="118">
        <v>20257.400000000001</v>
      </c>
      <c r="D505" s="118">
        <v>0.03</v>
      </c>
      <c r="E505" s="118">
        <v>0.23</v>
      </c>
      <c r="F505" s="118">
        <v>79826.39</v>
      </c>
      <c r="G505" s="118">
        <v>22564717.960000001</v>
      </c>
      <c r="H505" s="118">
        <v>54161.760000000002</v>
      </c>
      <c r="I505" s="118">
        <v>127713.77</v>
      </c>
      <c r="J505" s="118">
        <v>1751929.58</v>
      </c>
      <c r="K505" s="118">
        <v>5395519.2000000002</v>
      </c>
      <c r="L505" s="118">
        <v>0.46</v>
      </c>
      <c r="M505" s="118">
        <v>0.28000000000000003</v>
      </c>
      <c r="N505" s="118">
        <v>125736717.52543965</v>
      </c>
      <c r="O505" s="227"/>
    </row>
    <row r="506" spans="2:15" x14ac:dyDescent="0.2">
      <c r="B506" s="118">
        <v>505</v>
      </c>
      <c r="C506" s="118">
        <v>22390.77</v>
      </c>
      <c r="D506" s="118">
        <v>0.04</v>
      </c>
      <c r="E506" s="118">
        <v>0.25</v>
      </c>
      <c r="F506" s="118">
        <v>82409.08</v>
      </c>
      <c r="G506" s="118">
        <v>23634199.969999999</v>
      </c>
      <c r="H506" s="118">
        <v>46952.33</v>
      </c>
      <c r="I506" s="118">
        <v>101762.28</v>
      </c>
      <c r="J506" s="118">
        <v>3044533.9</v>
      </c>
      <c r="K506" s="118">
        <v>5395519.2000000002</v>
      </c>
      <c r="L506" s="118">
        <v>0.46</v>
      </c>
      <c r="M506" s="118">
        <v>0.3</v>
      </c>
      <c r="N506" s="118">
        <v>151511414.68296349</v>
      </c>
      <c r="O506" s="227"/>
    </row>
    <row r="507" spans="2:15" x14ac:dyDescent="0.2">
      <c r="B507" s="118">
        <v>506</v>
      </c>
      <c r="C507" s="118">
        <v>35485.279999999999</v>
      </c>
      <c r="D507" s="118">
        <v>0.04</v>
      </c>
      <c r="E507" s="118">
        <v>0.2</v>
      </c>
      <c r="F507" s="118">
        <v>82137.320000000007</v>
      </c>
      <c r="G507" s="118">
        <v>20130857.550000001</v>
      </c>
      <c r="H507" s="118">
        <v>67173.77</v>
      </c>
      <c r="I507" s="118">
        <v>67440.53</v>
      </c>
      <c r="J507" s="118">
        <v>2969125.63</v>
      </c>
      <c r="K507" s="118">
        <v>5395519.2000000002</v>
      </c>
      <c r="L507" s="118">
        <v>0.37</v>
      </c>
      <c r="M507" s="118">
        <v>0.33</v>
      </c>
      <c r="N507" s="118">
        <v>194352705.15164131</v>
      </c>
      <c r="O507" s="227"/>
    </row>
    <row r="508" spans="2:15" x14ac:dyDescent="0.2">
      <c r="B508" s="118">
        <v>507</v>
      </c>
      <c r="C508" s="118">
        <v>25651.9</v>
      </c>
      <c r="D508" s="118">
        <v>0.03</v>
      </c>
      <c r="E508" s="118">
        <v>0.15</v>
      </c>
      <c r="F508" s="118">
        <v>86870.17</v>
      </c>
      <c r="G508" s="118">
        <v>18699478.489999998</v>
      </c>
      <c r="H508" s="118">
        <v>47699.42</v>
      </c>
      <c r="I508" s="118">
        <v>71175.179999999993</v>
      </c>
      <c r="J508" s="118">
        <v>2679094.64</v>
      </c>
      <c r="K508" s="118">
        <v>5395519.2000000002</v>
      </c>
      <c r="L508" s="118">
        <v>0.57999999999999996</v>
      </c>
      <c r="M508" s="118">
        <v>0.25</v>
      </c>
      <c r="N508" s="118">
        <v>107113479.00681184</v>
      </c>
      <c r="O508" s="227"/>
    </row>
    <row r="509" spans="2:15" x14ac:dyDescent="0.2">
      <c r="B509" s="118">
        <v>508</v>
      </c>
      <c r="C509" s="118">
        <v>10278.719999999999</v>
      </c>
      <c r="D509" s="118">
        <v>0.02</v>
      </c>
      <c r="E509" s="118">
        <v>0.12</v>
      </c>
      <c r="F509" s="118">
        <v>47838.9</v>
      </c>
      <c r="G509" s="118">
        <v>23707711.48</v>
      </c>
      <c r="H509" s="118">
        <v>61278.59</v>
      </c>
      <c r="I509" s="118">
        <v>90594.29</v>
      </c>
      <c r="J509" s="118">
        <v>2289391.92</v>
      </c>
      <c r="K509" s="118">
        <v>5395519.2000000002</v>
      </c>
      <c r="L509" s="118">
        <v>0.36</v>
      </c>
      <c r="M509" s="118">
        <v>0.37</v>
      </c>
      <c r="N509" s="118">
        <v>-11467110.184202755</v>
      </c>
      <c r="O509" s="227"/>
    </row>
    <row r="510" spans="2:15" x14ac:dyDescent="0.2">
      <c r="B510" s="118">
        <v>509</v>
      </c>
      <c r="C510" s="118">
        <v>26952.3</v>
      </c>
      <c r="D510" s="118">
        <v>0.03</v>
      </c>
      <c r="E510" s="118">
        <v>0.21</v>
      </c>
      <c r="F510" s="118">
        <v>48216.57</v>
      </c>
      <c r="G510" s="118">
        <v>19887866.68</v>
      </c>
      <c r="H510" s="118">
        <v>53117.13</v>
      </c>
      <c r="I510" s="118">
        <v>130582.26</v>
      </c>
      <c r="J510" s="118">
        <v>3169971.38</v>
      </c>
      <c r="K510" s="118">
        <v>5395519.2000000002</v>
      </c>
      <c r="L510" s="118">
        <v>0.43</v>
      </c>
      <c r="M510" s="118">
        <v>0.31</v>
      </c>
      <c r="N510" s="118">
        <v>73101712.106160402</v>
      </c>
      <c r="O510" s="227"/>
    </row>
    <row r="511" spans="2:15" x14ac:dyDescent="0.2">
      <c r="B511" s="118">
        <v>510</v>
      </c>
      <c r="C511" s="118">
        <v>11926.65</v>
      </c>
      <c r="D511" s="118">
        <v>0.03</v>
      </c>
      <c r="E511" s="118">
        <v>0.28999999999999998</v>
      </c>
      <c r="F511" s="118">
        <v>87681.83</v>
      </c>
      <c r="G511" s="118">
        <v>23791530.489999998</v>
      </c>
      <c r="H511" s="118">
        <v>49819.85</v>
      </c>
      <c r="I511" s="118">
        <v>102137.61</v>
      </c>
      <c r="J511" s="118">
        <v>2975211.63</v>
      </c>
      <c r="K511" s="118">
        <v>5395519.2000000002</v>
      </c>
      <c r="L511" s="118">
        <v>0.41</v>
      </c>
      <c r="M511" s="118">
        <v>0.34</v>
      </c>
      <c r="N511" s="118">
        <v>65132668.039075427</v>
      </c>
      <c r="O511" s="227"/>
    </row>
    <row r="512" spans="2:15" x14ac:dyDescent="0.2">
      <c r="B512" s="118">
        <v>511</v>
      </c>
      <c r="C512" s="118">
        <v>15830.23</v>
      </c>
      <c r="D512" s="118">
        <v>0.03</v>
      </c>
      <c r="E512" s="118">
        <v>0.16</v>
      </c>
      <c r="F512" s="118">
        <v>67438.649999999994</v>
      </c>
      <c r="G512" s="118">
        <v>19044796.25</v>
      </c>
      <c r="H512" s="118">
        <v>42573.96</v>
      </c>
      <c r="I512" s="118">
        <v>80525.91</v>
      </c>
      <c r="J512" s="118">
        <v>2659015.2400000002</v>
      </c>
      <c r="K512" s="118">
        <v>5395519.2000000002</v>
      </c>
      <c r="L512" s="118">
        <v>0.4</v>
      </c>
      <c r="M512" s="118">
        <v>0.32</v>
      </c>
      <c r="N512" s="118">
        <v>37650068.431338042</v>
      </c>
      <c r="O512" s="227"/>
    </row>
    <row r="513" spans="2:15" x14ac:dyDescent="0.2">
      <c r="B513" s="118">
        <v>512</v>
      </c>
      <c r="C513" s="118">
        <v>34204.199999999997</v>
      </c>
      <c r="D513" s="118">
        <v>0.03</v>
      </c>
      <c r="E513" s="118">
        <v>0.19</v>
      </c>
      <c r="F513" s="118">
        <v>81465.89</v>
      </c>
      <c r="G513" s="118">
        <v>12681480.82</v>
      </c>
      <c r="H513" s="118">
        <v>53791.199999999997</v>
      </c>
      <c r="I513" s="118">
        <v>72040.47</v>
      </c>
      <c r="J513" s="118">
        <v>1886432.75</v>
      </c>
      <c r="K513" s="118">
        <v>5395519.2000000002</v>
      </c>
      <c r="L513" s="118">
        <v>0.43</v>
      </c>
      <c r="M513" s="118">
        <v>0.26</v>
      </c>
      <c r="N513" s="118">
        <v>243855187.69803029</v>
      </c>
      <c r="O513" s="227"/>
    </row>
    <row r="514" spans="2:15" x14ac:dyDescent="0.2">
      <c r="B514" s="118">
        <v>513</v>
      </c>
      <c r="C514" s="118">
        <v>15332.88</v>
      </c>
      <c r="D514" s="118">
        <v>0.03</v>
      </c>
      <c r="E514" s="118">
        <v>0.28000000000000003</v>
      </c>
      <c r="F514" s="118">
        <v>79174.070000000007</v>
      </c>
      <c r="G514" s="118">
        <v>20449004.039999999</v>
      </c>
      <c r="H514" s="118">
        <v>44344.17</v>
      </c>
      <c r="I514" s="118">
        <v>77190.600000000006</v>
      </c>
      <c r="J514" s="118">
        <v>2176492.61</v>
      </c>
      <c r="K514" s="118">
        <v>5395519.2000000002</v>
      </c>
      <c r="L514" s="118">
        <v>0.36</v>
      </c>
      <c r="M514" s="118">
        <v>0.31</v>
      </c>
      <c r="N514" s="118">
        <v>111725755.77809618</v>
      </c>
      <c r="O514" s="227"/>
    </row>
    <row r="515" spans="2:15" x14ac:dyDescent="0.2">
      <c r="B515" s="118">
        <v>514</v>
      </c>
      <c r="C515" s="118">
        <v>43249.84</v>
      </c>
      <c r="D515" s="118">
        <v>0.04</v>
      </c>
      <c r="E515" s="118">
        <v>0.28000000000000003</v>
      </c>
      <c r="F515" s="118">
        <v>43873.65</v>
      </c>
      <c r="G515" s="118">
        <v>26876157.120000001</v>
      </c>
      <c r="H515" s="118">
        <v>60984.52</v>
      </c>
      <c r="I515" s="118">
        <v>85685.61</v>
      </c>
      <c r="J515" s="118">
        <v>2796985.01</v>
      </c>
      <c r="K515" s="118">
        <v>5395519.2000000002</v>
      </c>
      <c r="L515" s="118">
        <v>0.52</v>
      </c>
      <c r="M515" s="118">
        <v>0.35</v>
      </c>
      <c r="N515" s="118">
        <v>103758919.46575843</v>
      </c>
      <c r="O515" s="227"/>
    </row>
    <row r="516" spans="2:15" x14ac:dyDescent="0.2">
      <c r="B516" s="118">
        <v>515</v>
      </c>
      <c r="C516" s="118">
        <v>19322.28</v>
      </c>
      <c r="D516" s="118">
        <v>0.03</v>
      </c>
      <c r="E516" s="118">
        <v>0.24</v>
      </c>
      <c r="F516" s="118">
        <v>58928</v>
      </c>
      <c r="G516" s="118">
        <v>24113639.850000001</v>
      </c>
      <c r="H516" s="118">
        <v>65594.41</v>
      </c>
      <c r="I516" s="118">
        <v>128709.5</v>
      </c>
      <c r="J516" s="118">
        <v>3178226.76</v>
      </c>
      <c r="K516" s="118">
        <v>5395519.2000000002</v>
      </c>
      <c r="L516" s="118">
        <v>0.36</v>
      </c>
      <c r="M516" s="118">
        <v>0.22</v>
      </c>
      <c r="N516" s="118">
        <v>169944298.61889389</v>
      </c>
      <c r="O516" s="227"/>
    </row>
    <row r="517" spans="2:15" x14ac:dyDescent="0.2">
      <c r="B517" s="118">
        <v>516</v>
      </c>
      <c r="C517" s="118">
        <v>37373.53</v>
      </c>
      <c r="D517" s="118">
        <v>0.04</v>
      </c>
      <c r="E517" s="118">
        <v>0.15</v>
      </c>
      <c r="F517" s="118">
        <v>53902.25</v>
      </c>
      <c r="G517" s="118">
        <v>27010844.699999999</v>
      </c>
      <c r="H517" s="118">
        <v>59953.74</v>
      </c>
      <c r="I517" s="118">
        <v>114046.19</v>
      </c>
      <c r="J517" s="118">
        <v>2376224.02</v>
      </c>
      <c r="K517" s="118">
        <v>5395519.2000000002</v>
      </c>
      <c r="L517" s="118">
        <v>0.45</v>
      </c>
      <c r="M517" s="118">
        <v>0.33</v>
      </c>
      <c r="N517" s="118">
        <v>68514563.838300779</v>
      </c>
      <c r="O517" s="227"/>
    </row>
    <row r="518" spans="2:15" x14ac:dyDescent="0.2">
      <c r="B518" s="118">
        <v>517</v>
      </c>
      <c r="C518" s="118">
        <v>19415.099999999999</v>
      </c>
      <c r="D518" s="118">
        <v>0.04</v>
      </c>
      <c r="E518" s="118">
        <v>0.14000000000000001</v>
      </c>
      <c r="F518" s="118">
        <v>63177.97</v>
      </c>
      <c r="G518" s="118">
        <v>19232210.629999999</v>
      </c>
      <c r="H518" s="118">
        <v>43698.58</v>
      </c>
      <c r="I518" s="118">
        <v>89435.96</v>
      </c>
      <c r="J518" s="118">
        <v>1802615.55</v>
      </c>
      <c r="K518" s="118">
        <v>5395519.2000000002</v>
      </c>
      <c r="L518" s="118">
        <v>0.46</v>
      </c>
      <c r="M518" s="118">
        <v>0.31</v>
      </c>
      <c r="N518" s="118">
        <v>40491683.746338248</v>
      </c>
      <c r="O518" s="227"/>
    </row>
    <row r="519" spans="2:15" x14ac:dyDescent="0.2">
      <c r="B519" s="118">
        <v>518</v>
      </c>
      <c r="C519" s="118">
        <v>42358.28</v>
      </c>
      <c r="D519" s="118">
        <v>0.04</v>
      </c>
      <c r="E519" s="118">
        <v>0.25</v>
      </c>
      <c r="F519" s="118">
        <v>69719.44</v>
      </c>
      <c r="G519" s="118">
        <v>25235104.149999999</v>
      </c>
      <c r="H519" s="118">
        <v>40612.74</v>
      </c>
      <c r="I519" s="118">
        <v>91790.69</v>
      </c>
      <c r="J519" s="118">
        <v>2373926.7999999998</v>
      </c>
      <c r="K519" s="118">
        <v>5395519.2000000002</v>
      </c>
      <c r="L519" s="118">
        <v>0.38</v>
      </c>
      <c r="M519" s="118">
        <v>0.35</v>
      </c>
      <c r="N519" s="118">
        <v>212010962.37984896</v>
      </c>
      <c r="O519" s="227"/>
    </row>
    <row r="520" spans="2:15" x14ac:dyDescent="0.2">
      <c r="B520" s="118">
        <v>519</v>
      </c>
      <c r="C520" s="118">
        <v>21651.279999999999</v>
      </c>
      <c r="D520" s="118">
        <v>0.03</v>
      </c>
      <c r="E520" s="118">
        <v>0.21</v>
      </c>
      <c r="F520" s="118">
        <v>59685.3</v>
      </c>
      <c r="G520" s="118">
        <v>14951998.550000001</v>
      </c>
      <c r="H520" s="118">
        <v>57380.6</v>
      </c>
      <c r="I520" s="118">
        <v>78603.539999999994</v>
      </c>
      <c r="J520" s="118">
        <v>2753075.29</v>
      </c>
      <c r="K520" s="118">
        <v>5395519.2000000002</v>
      </c>
      <c r="L520" s="118">
        <v>0.52</v>
      </c>
      <c r="M520" s="118">
        <v>0.27</v>
      </c>
      <c r="N520" s="118">
        <v>86439967.478107885</v>
      </c>
      <c r="O520" s="227"/>
    </row>
    <row r="521" spans="2:15" x14ac:dyDescent="0.2">
      <c r="B521" s="118">
        <v>520</v>
      </c>
      <c r="C521" s="118">
        <v>16478.46</v>
      </c>
      <c r="D521" s="118">
        <v>0.02</v>
      </c>
      <c r="E521" s="118">
        <v>0.22</v>
      </c>
      <c r="F521" s="118">
        <v>90172.24</v>
      </c>
      <c r="G521" s="118">
        <v>28256423.620000001</v>
      </c>
      <c r="H521" s="118">
        <v>47487</v>
      </c>
      <c r="I521" s="118">
        <v>88067.96</v>
      </c>
      <c r="J521" s="118">
        <v>2792974.07</v>
      </c>
      <c r="K521" s="118">
        <v>5395519.2000000002</v>
      </c>
      <c r="L521" s="118">
        <v>0.51</v>
      </c>
      <c r="M521" s="118">
        <v>0.24</v>
      </c>
      <c r="N521" s="118">
        <v>113455877.60235257</v>
      </c>
      <c r="O521" s="227"/>
    </row>
    <row r="522" spans="2:15" x14ac:dyDescent="0.2">
      <c r="B522" s="118">
        <v>521</v>
      </c>
      <c r="C522" s="118">
        <v>20944.93</v>
      </c>
      <c r="D522" s="118">
        <v>0.03</v>
      </c>
      <c r="E522" s="118">
        <v>0.28000000000000003</v>
      </c>
      <c r="F522" s="118">
        <v>67855.839999999997</v>
      </c>
      <c r="G522" s="118">
        <v>10549631.460000001</v>
      </c>
      <c r="H522" s="118">
        <v>54140.92</v>
      </c>
      <c r="I522" s="118">
        <v>118483.58</v>
      </c>
      <c r="J522" s="118">
        <v>1687913.63</v>
      </c>
      <c r="K522" s="118">
        <v>5395519.2000000002</v>
      </c>
      <c r="L522" s="118">
        <v>0.41</v>
      </c>
      <c r="M522" s="118">
        <v>0.26</v>
      </c>
      <c r="N522" s="118">
        <v>188383032.82014313</v>
      </c>
      <c r="O522" s="227"/>
    </row>
    <row r="523" spans="2:15" x14ac:dyDescent="0.2">
      <c r="B523" s="118">
        <v>522</v>
      </c>
      <c r="C523" s="118">
        <v>36658.6</v>
      </c>
      <c r="D523" s="118">
        <v>0.02</v>
      </c>
      <c r="E523" s="118">
        <v>0.22</v>
      </c>
      <c r="F523" s="118">
        <v>90338.12</v>
      </c>
      <c r="G523" s="118">
        <v>20094994.539999999</v>
      </c>
      <c r="H523" s="118">
        <v>49162.86</v>
      </c>
      <c r="I523" s="118">
        <v>144084.94</v>
      </c>
      <c r="J523" s="118">
        <v>3192224.53</v>
      </c>
      <c r="K523" s="118">
        <v>5395519.2000000002</v>
      </c>
      <c r="L523" s="118">
        <v>0.5</v>
      </c>
      <c r="M523" s="118">
        <v>0.25</v>
      </c>
      <c r="N523" s="118">
        <v>284495728.1951586</v>
      </c>
      <c r="O523" s="227"/>
    </row>
    <row r="524" spans="2:15" x14ac:dyDescent="0.2">
      <c r="B524" s="118">
        <v>523</v>
      </c>
      <c r="C524" s="118">
        <v>29837.360000000001</v>
      </c>
      <c r="D524" s="118">
        <v>0.04</v>
      </c>
      <c r="E524" s="118">
        <v>0.25</v>
      </c>
      <c r="F524" s="118">
        <v>51533.42</v>
      </c>
      <c r="G524" s="118">
        <v>20226502.420000002</v>
      </c>
      <c r="H524" s="118">
        <v>59788.45</v>
      </c>
      <c r="I524" s="118">
        <v>144865.88</v>
      </c>
      <c r="J524" s="118">
        <v>2856434.27</v>
      </c>
      <c r="K524" s="118">
        <v>5395519.2000000002</v>
      </c>
      <c r="L524" s="118">
        <v>0.53</v>
      </c>
      <c r="M524" s="118">
        <v>0.37</v>
      </c>
      <c r="N524" s="118">
        <v>60611182.199952729</v>
      </c>
      <c r="O524" s="227"/>
    </row>
    <row r="525" spans="2:15" x14ac:dyDescent="0.2">
      <c r="B525" s="118">
        <v>524</v>
      </c>
      <c r="C525" s="118">
        <v>38708.26</v>
      </c>
      <c r="D525" s="118">
        <v>0.03</v>
      </c>
      <c r="E525" s="118">
        <v>0.22</v>
      </c>
      <c r="F525" s="118">
        <v>53090.77</v>
      </c>
      <c r="G525" s="118">
        <v>19340274.920000002</v>
      </c>
      <c r="H525" s="118">
        <v>42956.07</v>
      </c>
      <c r="I525" s="118">
        <v>95428.07</v>
      </c>
      <c r="J525" s="118">
        <v>2697189.15</v>
      </c>
      <c r="K525" s="118">
        <v>5395519.2000000002</v>
      </c>
      <c r="L525" s="118">
        <v>0.41</v>
      </c>
      <c r="M525" s="118">
        <v>0.28999999999999998</v>
      </c>
      <c r="N525" s="118">
        <v>165563027.3911567</v>
      </c>
      <c r="O525" s="227"/>
    </row>
    <row r="526" spans="2:15" x14ac:dyDescent="0.2">
      <c r="B526" s="118">
        <v>525</v>
      </c>
      <c r="C526" s="118">
        <v>12419.87</v>
      </c>
      <c r="D526" s="118">
        <v>0.03</v>
      </c>
      <c r="E526" s="118">
        <v>0.13</v>
      </c>
      <c r="F526" s="118">
        <v>62178.58</v>
      </c>
      <c r="G526" s="118">
        <v>21756907.690000001</v>
      </c>
      <c r="H526" s="118">
        <v>39974.89</v>
      </c>
      <c r="I526" s="118">
        <v>130673.42</v>
      </c>
      <c r="J526" s="118">
        <v>2943483.19</v>
      </c>
      <c r="K526" s="118">
        <v>5395519.2000000002</v>
      </c>
      <c r="L526" s="118">
        <v>0.42</v>
      </c>
      <c r="M526" s="118">
        <v>0.24</v>
      </c>
      <c r="N526" s="118">
        <v>31958967.627096143</v>
      </c>
      <c r="O526" s="227"/>
    </row>
    <row r="527" spans="2:15" x14ac:dyDescent="0.2">
      <c r="B527" s="118">
        <v>526</v>
      </c>
      <c r="C527" s="118">
        <v>30481.31</v>
      </c>
      <c r="D527" s="118">
        <v>0.04</v>
      </c>
      <c r="E527" s="118">
        <v>0.2</v>
      </c>
      <c r="F527" s="118">
        <v>88815.35</v>
      </c>
      <c r="G527" s="118">
        <v>18461315.719999999</v>
      </c>
      <c r="H527" s="118">
        <v>45388.800000000003</v>
      </c>
      <c r="I527" s="118">
        <v>126407.32</v>
      </c>
      <c r="J527" s="118">
        <v>1776748.22</v>
      </c>
      <c r="K527" s="118">
        <v>5395519.2000000002</v>
      </c>
      <c r="L527" s="118">
        <v>0.44</v>
      </c>
      <c r="M527" s="118">
        <v>0.28000000000000003</v>
      </c>
      <c r="N527" s="118">
        <v>226260980.35630223</v>
      </c>
      <c r="O527" s="227"/>
    </row>
    <row r="528" spans="2:15" x14ac:dyDescent="0.2">
      <c r="B528" s="118">
        <v>527</v>
      </c>
      <c r="C528" s="118">
        <v>18907.400000000001</v>
      </c>
      <c r="D528" s="118">
        <v>0.03</v>
      </c>
      <c r="E528" s="118">
        <v>0.26</v>
      </c>
      <c r="F528" s="118">
        <v>67347.22</v>
      </c>
      <c r="G528" s="118">
        <v>24100093.600000001</v>
      </c>
      <c r="H528" s="118">
        <v>68216.53</v>
      </c>
      <c r="I528" s="118">
        <v>89319.94</v>
      </c>
      <c r="J528" s="118">
        <v>2637700.59</v>
      </c>
      <c r="K528" s="118">
        <v>5395519.2000000002</v>
      </c>
      <c r="L528" s="118">
        <v>0.49</v>
      </c>
      <c r="M528" s="118">
        <v>0.26</v>
      </c>
      <c r="N528" s="118">
        <v>117625524.92182288</v>
      </c>
      <c r="O528" s="227"/>
    </row>
    <row r="529" spans="2:15" x14ac:dyDescent="0.2">
      <c r="B529" s="118">
        <v>528</v>
      </c>
      <c r="C529" s="118">
        <v>30597.279999999999</v>
      </c>
      <c r="D529" s="118">
        <v>0.03</v>
      </c>
      <c r="E529" s="118">
        <v>0.24</v>
      </c>
      <c r="F529" s="118">
        <v>84983.94</v>
      </c>
      <c r="G529" s="118">
        <v>19824466.350000001</v>
      </c>
      <c r="H529" s="118">
        <v>61346.77</v>
      </c>
      <c r="I529" s="118">
        <v>91423.28</v>
      </c>
      <c r="J529" s="118">
        <v>2333324.94</v>
      </c>
      <c r="K529" s="118">
        <v>5395519.2000000002</v>
      </c>
      <c r="L529" s="118">
        <v>0.57999999999999996</v>
      </c>
      <c r="M529" s="118">
        <v>0.31</v>
      </c>
      <c r="N529" s="118">
        <v>139783439.2310999</v>
      </c>
      <c r="O529" s="227"/>
    </row>
    <row r="530" spans="2:15" x14ac:dyDescent="0.2">
      <c r="B530" s="118">
        <v>529</v>
      </c>
      <c r="C530" s="118">
        <v>19659.71</v>
      </c>
      <c r="D530" s="118">
        <v>0.04</v>
      </c>
      <c r="E530" s="118">
        <v>0.2</v>
      </c>
      <c r="F530" s="118">
        <v>54005.22</v>
      </c>
      <c r="G530" s="118">
        <v>21168162.280000001</v>
      </c>
      <c r="H530" s="118">
        <v>52818.15</v>
      </c>
      <c r="I530" s="118">
        <v>73695.89</v>
      </c>
      <c r="J530" s="118">
        <v>2596739.08</v>
      </c>
      <c r="K530" s="118">
        <v>5395519.2000000002</v>
      </c>
      <c r="L530" s="118">
        <v>0.56999999999999995</v>
      </c>
      <c r="M530" s="118">
        <v>0.35</v>
      </c>
      <c r="N530" s="118">
        <v>23797430.644741684</v>
      </c>
      <c r="O530" s="227"/>
    </row>
    <row r="531" spans="2:15" x14ac:dyDescent="0.2">
      <c r="B531" s="118">
        <v>530</v>
      </c>
      <c r="C531" s="118">
        <v>30352.11</v>
      </c>
      <c r="D531" s="118">
        <v>0.04</v>
      </c>
      <c r="E531" s="118">
        <v>0.19</v>
      </c>
      <c r="F531" s="118">
        <v>91216.88</v>
      </c>
      <c r="G531" s="118">
        <v>21895262.850000001</v>
      </c>
      <c r="H531" s="118">
        <v>60635.29</v>
      </c>
      <c r="I531" s="118">
        <v>105441.76</v>
      </c>
      <c r="J531" s="118">
        <v>3285765.92</v>
      </c>
      <c r="K531" s="118">
        <v>5395519.2000000002</v>
      </c>
      <c r="L531" s="118">
        <v>0.44</v>
      </c>
      <c r="M531" s="118">
        <v>0.23</v>
      </c>
      <c r="N531" s="118">
        <v>312147780.3733179</v>
      </c>
      <c r="O531" s="227"/>
    </row>
    <row r="532" spans="2:15" x14ac:dyDescent="0.2">
      <c r="B532" s="118">
        <v>531</v>
      </c>
      <c r="C532" s="118">
        <v>21733.63</v>
      </c>
      <c r="D532" s="118">
        <v>0.04</v>
      </c>
      <c r="E532" s="118">
        <v>0.2</v>
      </c>
      <c r="F532" s="118">
        <v>90021.32</v>
      </c>
      <c r="G532" s="118">
        <v>19119876.77</v>
      </c>
      <c r="H532" s="118">
        <v>36172.29</v>
      </c>
      <c r="I532" s="118">
        <v>94746.02</v>
      </c>
      <c r="J532" s="118">
        <v>2067930.16</v>
      </c>
      <c r="K532" s="118">
        <v>5395519.2000000002</v>
      </c>
      <c r="L532" s="118">
        <v>0.42</v>
      </c>
      <c r="M532" s="118">
        <v>0.28999999999999998</v>
      </c>
      <c r="N532" s="118">
        <v>151607755.15083748</v>
      </c>
      <c r="O532" s="227"/>
    </row>
    <row r="533" spans="2:15" x14ac:dyDescent="0.2">
      <c r="B533" s="118">
        <v>532</v>
      </c>
      <c r="C533" s="118">
        <v>23872</v>
      </c>
      <c r="D533" s="118">
        <v>0.04</v>
      </c>
      <c r="E533" s="118">
        <v>0.22</v>
      </c>
      <c r="F533" s="118">
        <v>82068.789999999994</v>
      </c>
      <c r="G533" s="118">
        <v>17253552.18</v>
      </c>
      <c r="H533" s="118">
        <v>33975.870000000003</v>
      </c>
      <c r="I533" s="118">
        <v>119458.89</v>
      </c>
      <c r="J533" s="118">
        <v>2424319.06</v>
      </c>
      <c r="K533" s="118">
        <v>5395519.2000000002</v>
      </c>
      <c r="L533" s="118">
        <v>0.35</v>
      </c>
      <c r="M533" s="118">
        <v>0.24</v>
      </c>
      <c r="N533" s="118">
        <v>279235199.27364165</v>
      </c>
      <c r="O533" s="227"/>
    </row>
    <row r="534" spans="2:15" x14ac:dyDescent="0.2">
      <c r="B534" s="118">
        <v>533</v>
      </c>
      <c r="C534" s="118">
        <v>18625.599999999999</v>
      </c>
      <c r="D534" s="118">
        <v>0.03</v>
      </c>
      <c r="E534" s="118">
        <v>0.26</v>
      </c>
      <c r="F534" s="118">
        <v>74311.740000000005</v>
      </c>
      <c r="G534" s="118">
        <v>27035377.190000001</v>
      </c>
      <c r="H534" s="118">
        <v>40515.78</v>
      </c>
      <c r="I534" s="118">
        <v>84066.91</v>
      </c>
      <c r="J534" s="118">
        <v>2499099.75</v>
      </c>
      <c r="K534" s="118">
        <v>5395519.2000000002</v>
      </c>
      <c r="L534" s="118">
        <v>0.53</v>
      </c>
      <c r="M534" s="118">
        <v>0.24</v>
      </c>
      <c r="N534" s="118">
        <v>136309342.24842975</v>
      </c>
      <c r="O534" s="227"/>
    </row>
    <row r="535" spans="2:15" x14ac:dyDescent="0.2">
      <c r="B535" s="118">
        <v>534</v>
      </c>
      <c r="C535" s="118">
        <v>28416.27</v>
      </c>
      <c r="D535" s="118">
        <v>0.03</v>
      </c>
      <c r="E535" s="118">
        <v>0.2</v>
      </c>
      <c r="F535" s="118">
        <v>68346.649999999994</v>
      </c>
      <c r="G535" s="118">
        <v>17888295.390000001</v>
      </c>
      <c r="H535" s="118">
        <v>66847.199999999997</v>
      </c>
      <c r="I535" s="118">
        <v>100588.31</v>
      </c>
      <c r="J535" s="118">
        <v>2827484.21</v>
      </c>
      <c r="K535" s="118">
        <v>5395519.2000000002</v>
      </c>
      <c r="L535" s="118">
        <v>0.37</v>
      </c>
      <c r="M535" s="118">
        <v>0.28000000000000003</v>
      </c>
      <c r="N535" s="118">
        <v>162841783.06557888</v>
      </c>
      <c r="O535" s="227"/>
    </row>
    <row r="536" spans="2:15" x14ac:dyDescent="0.2">
      <c r="B536" s="118">
        <v>535</v>
      </c>
      <c r="C536" s="118">
        <v>40993.17</v>
      </c>
      <c r="D536" s="118">
        <v>0.03</v>
      </c>
      <c r="E536" s="118">
        <v>0.17</v>
      </c>
      <c r="F536" s="118">
        <v>42125.71</v>
      </c>
      <c r="G536" s="118">
        <v>19316437.140000001</v>
      </c>
      <c r="H536" s="118">
        <v>51712.82</v>
      </c>
      <c r="I536" s="118">
        <v>73064.28</v>
      </c>
      <c r="J536" s="118">
        <v>3084567.95</v>
      </c>
      <c r="K536" s="118">
        <v>5395519.2000000002</v>
      </c>
      <c r="L536" s="118">
        <v>0.35</v>
      </c>
      <c r="M536" s="118">
        <v>0.33</v>
      </c>
      <c r="N536" s="118">
        <v>81921709.395789534</v>
      </c>
      <c r="O536" s="227"/>
    </row>
    <row r="537" spans="2:15" x14ac:dyDescent="0.2">
      <c r="B537" s="118">
        <v>536</v>
      </c>
      <c r="C537" s="118">
        <v>25663.45</v>
      </c>
      <c r="D537" s="118">
        <v>0.03</v>
      </c>
      <c r="E537" s="118">
        <v>0.23</v>
      </c>
      <c r="F537" s="118">
        <v>77272.679999999993</v>
      </c>
      <c r="G537" s="118">
        <v>17070062.280000001</v>
      </c>
      <c r="H537" s="118">
        <v>49245.54</v>
      </c>
      <c r="I537" s="118">
        <v>114629.47</v>
      </c>
      <c r="J537" s="118">
        <v>2593049.13</v>
      </c>
      <c r="K537" s="118">
        <v>5395519.2000000002</v>
      </c>
      <c r="L537" s="118">
        <v>0.51</v>
      </c>
      <c r="M537" s="118">
        <v>0.23</v>
      </c>
      <c r="N537" s="118">
        <v>215381250.56352326</v>
      </c>
      <c r="O537" s="227"/>
    </row>
    <row r="538" spans="2:15" x14ac:dyDescent="0.2">
      <c r="B538" s="118">
        <v>537</v>
      </c>
      <c r="C538" s="118">
        <v>26528.6</v>
      </c>
      <c r="D538" s="118">
        <v>0.04</v>
      </c>
      <c r="E538" s="118">
        <v>0.12</v>
      </c>
      <c r="F538" s="118">
        <v>61773.16</v>
      </c>
      <c r="G538" s="118">
        <v>16866702.59</v>
      </c>
      <c r="H538" s="118">
        <v>57490.43</v>
      </c>
      <c r="I538" s="118">
        <v>71236.820000000007</v>
      </c>
      <c r="J538" s="118">
        <v>2241993.54</v>
      </c>
      <c r="K538" s="118">
        <v>5395519.2000000002</v>
      </c>
      <c r="L538" s="118">
        <v>0.47</v>
      </c>
      <c r="M538" s="118">
        <v>0.24</v>
      </c>
      <c r="N538" s="118">
        <v>91498774.928749293</v>
      </c>
      <c r="O538" s="227"/>
    </row>
    <row r="539" spans="2:15" x14ac:dyDescent="0.2">
      <c r="B539" s="118">
        <v>538</v>
      </c>
      <c r="C539" s="118">
        <v>34328.81</v>
      </c>
      <c r="D539" s="118">
        <v>0.04</v>
      </c>
      <c r="E539" s="118">
        <v>0.26</v>
      </c>
      <c r="F539" s="118">
        <v>75117.47</v>
      </c>
      <c r="G539" s="118">
        <v>17362364.760000002</v>
      </c>
      <c r="H539" s="118">
        <v>56717.96</v>
      </c>
      <c r="I539" s="118">
        <v>93484.22</v>
      </c>
      <c r="J539" s="118">
        <v>2450616.5499999998</v>
      </c>
      <c r="K539" s="118">
        <v>5395519.2000000002</v>
      </c>
      <c r="L539" s="118">
        <v>0.34</v>
      </c>
      <c r="M539" s="118">
        <v>0.26</v>
      </c>
      <c r="N539" s="118">
        <v>392269496.52670556</v>
      </c>
      <c r="O539" s="227"/>
    </row>
    <row r="540" spans="2:15" x14ac:dyDescent="0.2">
      <c r="B540" s="118">
        <v>539</v>
      </c>
      <c r="C540" s="118">
        <v>19413.52</v>
      </c>
      <c r="D540" s="118">
        <v>0.03</v>
      </c>
      <c r="E540" s="118">
        <v>0.15</v>
      </c>
      <c r="F540" s="118">
        <v>80000</v>
      </c>
      <c r="G540" s="118">
        <v>16648357.02</v>
      </c>
      <c r="H540" s="118">
        <v>58855.66</v>
      </c>
      <c r="I540" s="118">
        <v>86367.679999999993</v>
      </c>
      <c r="J540" s="118">
        <v>3641551.84</v>
      </c>
      <c r="K540" s="118">
        <v>5395519.2000000002</v>
      </c>
      <c r="L540" s="118">
        <v>0.49</v>
      </c>
      <c r="M540" s="118">
        <v>0.2</v>
      </c>
      <c r="N540" s="118">
        <v>134425278.99675161</v>
      </c>
      <c r="O540" s="227"/>
    </row>
    <row r="541" spans="2:15" x14ac:dyDescent="0.2">
      <c r="B541" s="118">
        <v>540</v>
      </c>
      <c r="C541" s="118">
        <v>24911.22</v>
      </c>
      <c r="D541" s="118">
        <v>0.04</v>
      </c>
      <c r="E541" s="118">
        <v>0.22</v>
      </c>
      <c r="F541" s="118">
        <v>66480.820000000007</v>
      </c>
      <c r="G541" s="118">
        <v>15935289.359999999</v>
      </c>
      <c r="H541" s="118">
        <v>39525.300000000003</v>
      </c>
      <c r="I541" s="118">
        <v>129218</v>
      </c>
      <c r="J541" s="118">
        <v>3155639.09</v>
      </c>
      <c r="K541" s="118">
        <v>5395519.2000000002</v>
      </c>
      <c r="L541" s="118">
        <v>0.36</v>
      </c>
      <c r="M541" s="118">
        <v>0.24</v>
      </c>
      <c r="N541" s="118">
        <v>229810601.56637275</v>
      </c>
      <c r="O541" s="227"/>
    </row>
    <row r="542" spans="2:15" x14ac:dyDescent="0.2">
      <c r="B542" s="118">
        <v>541</v>
      </c>
      <c r="C542" s="118">
        <v>11469.22</v>
      </c>
      <c r="D542" s="118">
        <v>0.03</v>
      </c>
      <c r="E542" s="118">
        <v>0.26</v>
      </c>
      <c r="F542" s="118">
        <v>80243.06</v>
      </c>
      <c r="G542" s="118">
        <v>11012436.17</v>
      </c>
      <c r="H542" s="118">
        <v>47593.1</v>
      </c>
      <c r="I542" s="118">
        <v>108240.16</v>
      </c>
      <c r="J542" s="118">
        <v>2413880.48</v>
      </c>
      <c r="K542" s="118">
        <v>5395519.2000000002</v>
      </c>
      <c r="L542" s="118">
        <v>0.47</v>
      </c>
      <c r="M542" s="118">
        <v>0.27</v>
      </c>
      <c r="N542" s="118">
        <v>87773483.198672786</v>
      </c>
      <c r="O542" s="227"/>
    </row>
    <row r="543" spans="2:15" x14ac:dyDescent="0.2">
      <c r="B543" s="118">
        <v>542</v>
      </c>
      <c r="C543" s="118">
        <v>35928.82</v>
      </c>
      <c r="D543" s="118">
        <v>0.03</v>
      </c>
      <c r="E543" s="118">
        <v>0.25</v>
      </c>
      <c r="F543" s="118">
        <v>92402.240000000005</v>
      </c>
      <c r="G543" s="118">
        <v>17010248.52</v>
      </c>
      <c r="H543" s="118">
        <v>28121.599999999999</v>
      </c>
      <c r="I543" s="118">
        <v>89329.46</v>
      </c>
      <c r="J543" s="118">
        <v>1814297.21</v>
      </c>
      <c r="K543" s="118">
        <v>5395519.2000000002</v>
      </c>
      <c r="L543" s="118">
        <v>0.41</v>
      </c>
      <c r="M543" s="118">
        <v>0.28999999999999998</v>
      </c>
      <c r="N543" s="118">
        <v>325681661.24300432</v>
      </c>
      <c r="O543" s="227"/>
    </row>
    <row r="544" spans="2:15" x14ac:dyDescent="0.2">
      <c r="B544" s="118">
        <v>543</v>
      </c>
      <c r="C544" s="118">
        <v>34623.61</v>
      </c>
      <c r="D544" s="118">
        <v>0.03</v>
      </c>
      <c r="E544" s="118">
        <v>0.2</v>
      </c>
      <c r="F544" s="118">
        <v>70963.63</v>
      </c>
      <c r="G544" s="118">
        <v>11532927.15</v>
      </c>
      <c r="H544" s="118">
        <v>53365.49</v>
      </c>
      <c r="I544" s="118">
        <v>62807.61</v>
      </c>
      <c r="J544" s="118">
        <v>2512764.17</v>
      </c>
      <c r="K544" s="118">
        <v>5395519.2000000002</v>
      </c>
      <c r="L544" s="118">
        <v>0.36</v>
      </c>
      <c r="M544" s="118">
        <v>0.31</v>
      </c>
      <c r="N544" s="118">
        <v>180600246.33131742</v>
      </c>
      <c r="O544" s="227"/>
    </row>
    <row r="545" spans="2:15" x14ac:dyDescent="0.2">
      <c r="B545" s="118">
        <v>544</v>
      </c>
      <c r="C545" s="118">
        <v>42020.06</v>
      </c>
      <c r="D545" s="118">
        <v>0.03</v>
      </c>
      <c r="E545" s="118">
        <v>0.16</v>
      </c>
      <c r="F545" s="118">
        <v>58835.51</v>
      </c>
      <c r="G545" s="118">
        <v>23088928.57</v>
      </c>
      <c r="H545" s="118">
        <v>56581.16</v>
      </c>
      <c r="I545" s="118">
        <v>61085.78</v>
      </c>
      <c r="J545" s="118">
        <v>2380405.02</v>
      </c>
      <c r="K545" s="118">
        <v>5395519.2000000002</v>
      </c>
      <c r="L545" s="118">
        <v>0.32</v>
      </c>
      <c r="M545" s="118">
        <v>0.31</v>
      </c>
      <c r="N545" s="118">
        <v>140865588.00111505</v>
      </c>
      <c r="O545" s="227"/>
    </row>
    <row r="546" spans="2:15" x14ac:dyDescent="0.2">
      <c r="B546" s="118">
        <v>545</v>
      </c>
      <c r="C546" s="118">
        <v>35011.24</v>
      </c>
      <c r="D546" s="118">
        <v>0.03</v>
      </c>
      <c r="E546" s="118">
        <v>0.18</v>
      </c>
      <c r="F546" s="118">
        <v>62052.88</v>
      </c>
      <c r="G546" s="118">
        <v>19639192.969999999</v>
      </c>
      <c r="H546" s="118">
        <v>59074.89</v>
      </c>
      <c r="I546" s="118">
        <v>107712.01</v>
      </c>
      <c r="J546" s="118">
        <v>2377198.4900000002</v>
      </c>
      <c r="K546" s="118">
        <v>5395519.2000000002</v>
      </c>
      <c r="L546" s="118">
        <v>0.54</v>
      </c>
      <c r="M546" s="118">
        <v>0.28999999999999998</v>
      </c>
      <c r="N546" s="118">
        <v>104069913.57761523</v>
      </c>
      <c r="O546" s="227"/>
    </row>
    <row r="547" spans="2:15" x14ac:dyDescent="0.2">
      <c r="B547" s="118">
        <v>546</v>
      </c>
      <c r="C547" s="118">
        <v>42753.95</v>
      </c>
      <c r="D547" s="118">
        <v>0.05</v>
      </c>
      <c r="E547" s="118">
        <v>0.23</v>
      </c>
      <c r="F547" s="118">
        <v>43833.919999999998</v>
      </c>
      <c r="G547" s="118">
        <v>13180829.439999999</v>
      </c>
      <c r="H547" s="118">
        <v>48419.61</v>
      </c>
      <c r="I547" s="118">
        <v>100160.29</v>
      </c>
      <c r="J547" s="118">
        <v>2757551.08</v>
      </c>
      <c r="K547" s="118">
        <v>5395519.2000000002</v>
      </c>
      <c r="L547" s="118">
        <v>0.46</v>
      </c>
      <c r="M547" s="118">
        <v>0.24</v>
      </c>
      <c r="N547" s="118">
        <v>253792853.97204781</v>
      </c>
      <c r="O547" s="227"/>
    </row>
    <row r="548" spans="2:15" x14ac:dyDescent="0.2">
      <c r="B548" s="118">
        <v>547</v>
      </c>
      <c r="C548" s="118">
        <v>22449.45</v>
      </c>
      <c r="D548" s="118">
        <v>0.03</v>
      </c>
      <c r="E548" s="118">
        <v>0.14000000000000001</v>
      </c>
      <c r="F548" s="118">
        <v>61655.81</v>
      </c>
      <c r="G548" s="118">
        <v>15968607.619999999</v>
      </c>
      <c r="H548" s="118">
        <v>57665.7</v>
      </c>
      <c r="I548" s="118">
        <v>52756.13</v>
      </c>
      <c r="J548" s="118">
        <v>2892236.27</v>
      </c>
      <c r="K548" s="118">
        <v>5395519.2000000002</v>
      </c>
      <c r="L548" s="118">
        <v>0.34</v>
      </c>
      <c r="M548" s="118">
        <v>0.28000000000000003</v>
      </c>
      <c r="N548" s="118">
        <v>76990217.127075255</v>
      </c>
      <c r="O548" s="227"/>
    </row>
    <row r="549" spans="2:15" x14ac:dyDescent="0.2">
      <c r="B549" s="118">
        <v>548</v>
      </c>
      <c r="C549" s="118">
        <v>18293.57</v>
      </c>
      <c r="D549" s="118">
        <v>0.03</v>
      </c>
      <c r="E549" s="118">
        <v>0.18</v>
      </c>
      <c r="F549" s="118">
        <v>76681.45</v>
      </c>
      <c r="G549" s="118">
        <v>16881993.460000001</v>
      </c>
      <c r="H549" s="118">
        <v>45654.62</v>
      </c>
      <c r="I549" s="118">
        <v>134627.85</v>
      </c>
      <c r="J549" s="118">
        <v>2994340.04</v>
      </c>
      <c r="K549" s="118">
        <v>5395519.2000000002</v>
      </c>
      <c r="L549" s="118">
        <v>0.34</v>
      </c>
      <c r="M549" s="118">
        <v>0.34</v>
      </c>
      <c r="N549" s="118">
        <v>65650381.187560029</v>
      </c>
      <c r="O549" s="227"/>
    </row>
    <row r="550" spans="2:15" x14ac:dyDescent="0.2">
      <c r="B550" s="118">
        <v>549</v>
      </c>
      <c r="C550" s="118">
        <v>24350.97</v>
      </c>
      <c r="D550" s="118">
        <v>0.03</v>
      </c>
      <c r="E550" s="118">
        <v>0.19</v>
      </c>
      <c r="F550" s="118">
        <v>45066.06</v>
      </c>
      <c r="G550" s="118">
        <v>25389608.620000001</v>
      </c>
      <c r="H550" s="118">
        <v>37019.1</v>
      </c>
      <c r="I550" s="118">
        <v>100544.93</v>
      </c>
      <c r="J550" s="118">
        <v>3694075.73</v>
      </c>
      <c r="K550" s="118">
        <v>5395519.2000000002</v>
      </c>
      <c r="L550" s="118">
        <v>0.46</v>
      </c>
      <c r="M550" s="118">
        <v>0.33</v>
      </c>
      <c r="N550" s="118">
        <v>32702948.350581713</v>
      </c>
      <c r="O550" s="227"/>
    </row>
    <row r="551" spans="2:15" x14ac:dyDescent="0.2">
      <c r="B551" s="118">
        <v>550</v>
      </c>
      <c r="C551" s="118">
        <v>23008.49</v>
      </c>
      <c r="D551" s="118">
        <v>0.03</v>
      </c>
      <c r="E551" s="118">
        <v>0.14000000000000001</v>
      </c>
      <c r="F551" s="118">
        <v>55577.95</v>
      </c>
      <c r="G551" s="118">
        <v>16606392.52</v>
      </c>
      <c r="H551" s="118">
        <v>37845.550000000003</v>
      </c>
      <c r="I551" s="118">
        <v>108700.89</v>
      </c>
      <c r="J551" s="118">
        <v>2399857.98</v>
      </c>
      <c r="K551" s="118">
        <v>5395519.2000000002</v>
      </c>
      <c r="L551" s="118">
        <v>0.45</v>
      </c>
      <c r="M551" s="118">
        <v>0.26</v>
      </c>
      <c r="N551" s="118">
        <v>64871215.362370305</v>
      </c>
      <c r="O551" s="227"/>
    </row>
    <row r="552" spans="2:15" x14ac:dyDescent="0.2">
      <c r="B552" s="118">
        <v>551</v>
      </c>
      <c r="C552" s="118">
        <v>30621.22</v>
      </c>
      <c r="D552" s="118">
        <v>0.04</v>
      </c>
      <c r="E552" s="118">
        <v>0.26</v>
      </c>
      <c r="F552" s="118">
        <v>64394.18</v>
      </c>
      <c r="G552" s="118">
        <v>22045737.890000001</v>
      </c>
      <c r="H552" s="118">
        <v>50754.97</v>
      </c>
      <c r="I552" s="118">
        <v>70567.48</v>
      </c>
      <c r="J552" s="118">
        <v>2159754.77</v>
      </c>
      <c r="K552" s="118">
        <v>5395519.2000000002</v>
      </c>
      <c r="L552" s="118">
        <v>0.5</v>
      </c>
      <c r="M552" s="118">
        <v>0.34</v>
      </c>
      <c r="N552" s="118">
        <v>118129193.45281664</v>
      </c>
      <c r="O552" s="227"/>
    </row>
    <row r="553" spans="2:15" x14ac:dyDescent="0.2">
      <c r="B553" s="118">
        <v>552</v>
      </c>
      <c r="C553" s="118">
        <v>35213.24</v>
      </c>
      <c r="D553" s="118">
        <v>0.04</v>
      </c>
      <c r="E553" s="118">
        <v>0.15</v>
      </c>
      <c r="F553" s="118">
        <v>77534.44</v>
      </c>
      <c r="G553" s="118">
        <v>19094864.140000001</v>
      </c>
      <c r="H553" s="118">
        <v>50430.48</v>
      </c>
      <c r="I553" s="118">
        <v>135750.44</v>
      </c>
      <c r="J553" s="118">
        <v>2509343.5299999998</v>
      </c>
      <c r="K553" s="118">
        <v>5395519.2000000002</v>
      </c>
      <c r="L553" s="118">
        <v>0.49</v>
      </c>
      <c r="M553" s="118">
        <v>0.25</v>
      </c>
      <c r="N553" s="118">
        <v>186089768.18925518</v>
      </c>
      <c r="O553" s="227"/>
    </row>
    <row r="554" spans="2:15" x14ac:dyDescent="0.2">
      <c r="B554" s="118">
        <v>553</v>
      </c>
      <c r="C554" s="118">
        <v>20873.189999999999</v>
      </c>
      <c r="D554" s="118">
        <v>0.04</v>
      </c>
      <c r="E554" s="118">
        <v>0.13</v>
      </c>
      <c r="F554" s="118">
        <v>60234.33</v>
      </c>
      <c r="G554" s="118">
        <v>22477665.52</v>
      </c>
      <c r="H554" s="118">
        <v>59292.28</v>
      </c>
      <c r="I554" s="118">
        <v>102089.34</v>
      </c>
      <c r="J554" s="118">
        <v>2916198.78</v>
      </c>
      <c r="K554" s="118">
        <v>5395519.2000000002</v>
      </c>
      <c r="L554" s="118">
        <v>0.42</v>
      </c>
      <c r="M554" s="118">
        <v>0.35</v>
      </c>
      <c r="N554" s="118">
        <v>24045783.106564101</v>
      </c>
      <c r="O554" s="227"/>
    </row>
    <row r="555" spans="2:15" x14ac:dyDescent="0.2">
      <c r="B555" s="118">
        <v>554</v>
      </c>
      <c r="C555" s="118">
        <v>33284.639999999999</v>
      </c>
      <c r="D555" s="118">
        <v>0.03</v>
      </c>
      <c r="E555" s="118">
        <v>0.18</v>
      </c>
      <c r="F555" s="118">
        <v>89109.81</v>
      </c>
      <c r="G555" s="118">
        <v>26675946.09</v>
      </c>
      <c r="H555" s="118">
        <v>62692.52</v>
      </c>
      <c r="I555" s="118">
        <v>143281.82</v>
      </c>
      <c r="J555" s="118">
        <v>2502218.27</v>
      </c>
      <c r="K555" s="118">
        <v>5395519.2000000002</v>
      </c>
      <c r="L555" s="118">
        <v>0.37</v>
      </c>
      <c r="M555" s="118">
        <v>0.28999999999999998</v>
      </c>
      <c r="N555" s="118">
        <v>207169460.0612129</v>
      </c>
      <c r="O555" s="227"/>
    </row>
    <row r="556" spans="2:15" x14ac:dyDescent="0.2">
      <c r="B556" s="118">
        <v>555</v>
      </c>
      <c r="C556" s="118">
        <v>42700.02</v>
      </c>
      <c r="D556" s="118">
        <v>0.04</v>
      </c>
      <c r="E556" s="118">
        <v>0.21</v>
      </c>
      <c r="F556" s="118">
        <v>71993.820000000007</v>
      </c>
      <c r="G556" s="118">
        <v>14403562.960000001</v>
      </c>
      <c r="H556" s="118">
        <v>41692.58</v>
      </c>
      <c r="I556" s="118">
        <v>107816.33</v>
      </c>
      <c r="J556" s="118">
        <v>2249144.5499999998</v>
      </c>
      <c r="K556" s="118">
        <v>5395519.2000000002</v>
      </c>
      <c r="L556" s="118">
        <v>0.38</v>
      </c>
      <c r="M556" s="118">
        <v>0.22</v>
      </c>
      <c r="N556" s="118">
        <v>475149395.18042719</v>
      </c>
      <c r="O556" s="227"/>
    </row>
    <row r="557" spans="2:15" x14ac:dyDescent="0.2">
      <c r="B557" s="118">
        <v>556</v>
      </c>
      <c r="C557" s="118">
        <v>22109.8</v>
      </c>
      <c r="D557" s="118">
        <v>0.03</v>
      </c>
      <c r="E557" s="118">
        <v>0.2</v>
      </c>
      <c r="F557" s="118">
        <v>95482.06</v>
      </c>
      <c r="G557" s="118">
        <v>27641063.800000001</v>
      </c>
      <c r="H557" s="118">
        <v>60962.11</v>
      </c>
      <c r="I557" s="118">
        <v>131122.64000000001</v>
      </c>
      <c r="J557" s="118">
        <v>2592241.0299999998</v>
      </c>
      <c r="K557" s="118">
        <v>5395519.2000000002</v>
      </c>
      <c r="L557" s="118">
        <v>0.44</v>
      </c>
      <c r="M557" s="118">
        <v>0.25</v>
      </c>
      <c r="N557" s="118">
        <v>186306564.90889186</v>
      </c>
      <c r="O557" s="227"/>
    </row>
    <row r="558" spans="2:15" x14ac:dyDescent="0.2">
      <c r="B558" s="118">
        <v>557</v>
      </c>
      <c r="C558" s="118">
        <v>17123.419999999998</v>
      </c>
      <c r="D558" s="118">
        <v>0.03</v>
      </c>
      <c r="E558" s="118">
        <v>0.12</v>
      </c>
      <c r="F558" s="118">
        <v>54681.75</v>
      </c>
      <c r="G558" s="118">
        <v>17275994.109999999</v>
      </c>
      <c r="H558" s="118">
        <v>50058.18</v>
      </c>
      <c r="I558" s="118">
        <v>110135.48</v>
      </c>
      <c r="J558" s="118">
        <v>3166998.89</v>
      </c>
      <c r="K558" s="118">
        <v>5395519.2000000002</v>
      </c>
      <c r="L558" s="118">
        <v>0.37</v>
      </c>
      <c r="M558" s="118">
        <v>0.25</v>
      </c>
      <c r="N558" s="118">
        <v>44118332.646868385</v>
      </c>
      <c r="O558" s="227"/>
    </row>
    <row r="559" spans="2:15" x14ac:dyDescent="0.2">
      <c r="B559" s="118">
        <v>558</v>
      </c>
      <c r="C559" s="118">
        <v>34455.42</v>
      </c>
      <c r="D559" s="118">
        <v>0.04</v>
      </c>
      <c r="E559" s="118">
        <v>0.24</v>
      </c>
      <c r="F559" s="118">
        <v>68117.36</v>
      </c>
      <c r="G559" s="118">
        <v>28364109.109999999</v>
      </c>
      <c r="H559" s="118">
        <v>44372.14</v>
      </c>
      <c r="I559" s="118">
        <v>111269.3</v>
      </c>
      <c r="J559" s="118">
        <v>3485482.19</v>
      </c>
      <c r="K559" s="118">
        <v>5395519.2000000002</v>
      </c>
      <c r="L559" s="118">
        <v>0.49</v>
      </c>
      <c r="M559" s="118">
        <v>0.28999999999999998</v>
      </c>
      <c r="N559" s="118">
        <v>187615236.89752039</v>
      </c>
      <c r="O559" s="227"/>
    </row>
    <row r="560" spans="2:15" x14ac:dyDescent="0.2">
      <c r="B560" s="118">
        <v>559</v>
      </c>
      <c r="C560" s="118">
        <v>30329</v>
      </c>
      <c r="D560" s="118">
        <v>0.02</v>
      </c>
      <c r="E560" s="118">
        <v>0.2</v>
      </c>
      <c r="F560" s="118">
        <v>30574.13</v>
      </c>
      <c r="G560" s="118">
        <v>23309547.899999999</v>
      </c>
      <c r="H560" s="118">
        <v>44387.82</v>
      </c>
      <c r="I560" s="118">
        <v>134425.38</v>
      </c>
      <c r="J560" s="118">
        <v>3304541.87</v>
      </c>
      <c r="K560" s="118">
        <v>5395519.2000000002</v>
      </c>
      <c r="L560" s="118">
        <v>0.42</v>
      </c>
      <c r="M560" s="118">
        <v>0.3</v>
      </c>
      <c r="N560" s="118">
        <v>38680769.991920397</v>
      </c>
      <c r="O560" s="227"/>
    </row>
    <row r="561" spans="2:15" x14ac:dyDescent="0.2">
      <c r="B561" s="118">
        <v>560</v>
      </c>
      <c r="C561" s="118">
        <v>26659.38</v>
      </c>
      <c r="D561" s="118">
        <v>0.03</v>
      </c>
      <c r="E561" s="118">
        <v>0.26</v>
      </c>
      <c r="F561" s="118">
        <v>59031.76</v>
      </c>
      <c r="G561" s="118">
        <v>16521405.560000001</v>
      </c>
      <c r="H561" s="118">
        <v>62235.199999999997</v>
      </c>
      <c r="I561" s="118">
        <v>119704.5</v>
      </c>
      <c r="J561" s="118">
        <v>2130565.56</v>
      </c>
      <c r="K561" s="118">
        <v>5395519.2000000002</v>
      </c>
      <c r="L561" s="118">
        <v>0.35</v>
      </c>
      <c r="M561" s="118">
        <v>0.25</v>
      </c>
      <c r="N561" s="118">
        <v>224866335.05559435</v>
      </c>
      <c r="O561" s="227"/>
    </row>
    <row r="562" spans="2:15" x14ac:dyDescent="0.2">
      <c r="B562" s="118">
        <v>561</v>
      </c>
      <c r="C562" s="118">
        <v>14932.11</v>
      </c>
      <c r="D562" s="118">
        <v>0.04</v>
      </c>
      <c r="E562" s="118">
        <v>0.24</v>
      </c>
      <c r="F562" s="118">
        <v>58052.39</v>
      </c>
      <c r="G562" s="118">
        <v>19035572.239999998</v>
      </c>
      <c r="H562" s="118">
        <v>44327.62</v>
      </c>
      <c r="I562" s="118">
        <v>105871.27</v>
      </c>
      <c r="J562" s="118">
        <v>2317959.89</v>
      </c>
      <c r="K562" s="118">
        <v>5395519.2000000002</v>
      </c>
      <c r="L562" s="118">
        <v>0.51</v>
      </c>
      <c r="M562" s="118">
        <v>0.35</v>
      </c>
      <c r="N562" s="118">
        <v>31616702.381515805</v>
      </c>
      <c r="O562" s="227"/>
    </row>
    <row r="563" spans="2:15" x14ac:dyDescent="0.2">
      <c r="B563" s="118">
        <v>562</v>
      </c>
      <c r="C563" s="118">
        <v>39985.71</v>
      </c>
      <c r="D563" s="118">
        <v>0.03</v>
      </c>
      <c r="E563" s="118">
        <v>0.14000000000000001</v>
      </c>
      <c r="F563" s="118">
        <v>91354.57</v>
      </c>
      <c r="G563" s="118">
        <v>17118444.670000002</v>
      </c>
      <c r="H563" s="118">
        <v>53851.16</v>
      </c>
      <c r="I563" s="118">
        <v>133701.71</v>
      </c>
      <c r="J563" s="118">
        <v>2231757.4900000002</v>
      </c>
      <c r="K563" s="118">
        <v>5395519.2000000002</v>
      </c>
      <c r="L563" s="118">
        <v>0.4</v>
      </c>
      <c r="M563" s="118">
        <v>0.3</v>
      </c>
      <c r="N563" s="118">
        <v>182693096.68550536</v>
      </c>
      <c r="O563" s="227"/>
    </row>
    <row r="564" spans="2:15" x14ac:dyDescent="0.2">
      <c r="B564" s="118">
        <v>563</v>
      </c>
      <c r="C564" s="118">
        <v>13635.12</v>
      </c>
      <c r="D564" s="118">
        <v>0.03</v>
      </c>
      <c r="E564" s="118">
        <v>0.25</v>
      </c>
      <c r="F564" s="118">
        <v>43229.53</v>
      </c>
      <c r="G564" s="118">
        <v>27635663.140000001</v>
      </c>
      <c r="H564" s="118">
        <v>49527.74</v>
      </c>
      <c r="I564" s="118">
        <v>140904.46</v>
      </c>
      <c r="J564" s="118">
        <v>2890441.9</v>
      </c>
      <c r="K564" s="118">
        <v>5395519.2000000002</v>
      </c>
      <c r="L564" s="118">
        <v>0.47</v>
      </c>
      <c r="M564" s="118">
        <v>0.22</v>
      </c>
      <c r="N564" s="118">
        <v>57026115.971260197</v>
      </c>
      <c r="O564" s="227"/>
    </row>
    <row r="565" spans="2:15" x14ac:dyDescent="0.2">
      <c r="B565" s="118">
        <v>564</v>
      </c>
      <c r="C565" s="118">
        <v>37657.879999999997</v>
      </c>
      <c r="D565" s="118">
        <v>0.03</v>
      </c>
      <c r="E565" s="118">
        <v>0.16</v>
      </c>
      <c r="F565" s="118">
        <v>82437.72</v>
      </c>
      <c r="G565" s="118">
        <v>19535988.469999999</v>
      </c>
      <c r="H565" s="118">
        <v>63682.84</v>
      </c>
      <c r="I565" s="118">
        <v>115134.29</v>
      </c>
      <c r="J565" s="118">
        <v>3320978.31</v>
      </c>
      <c r="K565" s="118">
        <v>5395519.2000000002</v>
      </c>
      <c r="L565" s="118">
        <v>0.4</v>
      </c>
      <c r="M565" s="118">
        <v>0.23</v>
      </c>
      <c r="N565" s="118">
        <v>291090757.13784611</v>
      </c>
      <c r="O565" s="227"/>
    </row>
    <row r="566" spans="2:15" x14ac:dyDescent="0.2">
      <c r="B566" s="118">
        <v>565</v>
      </c>
      <c r="C566" s="118">
        <v>10277.57</v>
      </c>
      <c r="D566" s="118">
        <v>0.03</v>
      </c>
      <c r="E566" s="118">
        <v>0.19</v>
      </c>
      <c r="F566" s="118">
        <v>72319.289999999994</v>
      </c>
      <c r="G566" s="118">
        <v>25862293.390000001</v>
      </c>
      <c r="H566" s="118">
        <v>57416.59</v>
      </c>
      <c r="I566" s="118">
        <v>113054.83</v>
      </c>
      <c r="J566" s="118">
        <v>2643763.73</v>
      </c>
      <c r="K566" s="118">
        <v>5395519.2000000002</v>
      </c>
      <c r="L566" s="118">
        <v>0.38</v>
      </c>
      <c r="M566" s="118">
        <v>0.28999999999999998</v>
      </c>
      <c r="N566" s="118">
        <v>32588650.15032202</v>
      </c>
      <c r="O566" s="227"/>
    </row>
    <row r="567" spans="2:15" x14ac:dyDescent="0.2">
      <c r="B567" s="118">
        <v>566</v>
      </c>
      <c r="C567" s="118">
        <v>23621.97</v>
      </c>
      <c r="D567" s="118">
        <v>0.03</v>
      </c>
      <c r="E567" s="118">
        <v>0.21</v>
      </c>
      <c r="F567" s="118">
        <v>76308.5</v>
      </c>
      <c r="G567" s="118">
        <v>18806538.949999999</v>
      </c>
      <c r="H567" s="118">
        <v>39866.39</v>
      </c>
      <c r="I567" s="118">
        <v>100436.38</v>
      </c>
      <c r="J567" s="118">
        <v>3066548.09</v>
      </c>
      <c r="K567" s="118">
        <v>5395519.2000000002</v>
      </c>
      <c r="L567" s="118">
        <v>0.34</v>
      </c>
      <c r="M567" s="118">
        <v>0.28999999999999998</v>
      </c>
      <c r="N567" s="118">
        <v>153971798.74821538</v>
      </c>
      <c r="O567" s="227"/>
    </row>
    <row r="568" spans="2:15" x14ac:dyDescent="0.2">
      <c r="B568" s="118">
        <v>567</v>
      </c>
      <c r="C568" s="118">
        <v>25843.18</v>
      </c>
      <c r="D568" s="118">
        <v>0.04</v>
      </c>
      <c r="E568" s="118">
        <v>0.2</v>
      </c>
      <c r="F568" s="118">
        <v>47325.43</v>
      </c>
      <c r="G568" s="118">
        <v>18394986.73</v>
      </c>
      <c r="H568" s="118">
        <v>58924.52</v>
      </c>
      <c r="I568" s="118">
        <v>90541.48</v>
      </c>
      <c r="J568" s="118">
        <v>2539744.5699999998</v>
      </c>
      <c r="K568" s="118">
        <v>5395519.2000000002</v>
      </c>
      <c r="L568" s="118">
        <v>0.5</v>
      </c>
      <c r="M568" s="118">
        <v>0.24</v>
      </c>
      <c r="N568" s="118">
        <v>109076719.09360866</v>
      </c>
      <c r="O568" s="227"/>
    </row>
    <row r="569" spans="2:15" x14ac:dyDescent="0.2">
      <c r="B569" s="118">
        <v>568</v>
      </c>
      <c r="C569" s="118">
        <v>23917.84</v>
      </c>
      <c r="D569" s="118">
        <v>0.03</v>
      </c>
      <c r="E569" s="118">
        <v>0.19</v>
      </c>
      <c r="F569" s="118">
        <v>79479.73</v>
      </c>
      <c r="G569" s="118">
        <v>16630285.050000001</v>
      </c>
      <c r="H569" s="118">
        <v>54977.14</v>
      </c>
      <c r="I569" s="118">
        <v>111028.83</v>
      </c>
      <c r="J569" s="118">
        <v>1714352.64</v>
      </c>
      <c r="K569" s="118">
        <v>5395519.2000000002</v>
      </c>
      <c r="L569" s="118">
        <v>0.42</v>
      </c>
      <c r="M569" s="118">
        <v>0.28000000000000003</v>
      </c>
      <c r="N569" s="118">
        <v>138243117.68312162</v>
      </c>
      <c r="O569" s="227"/>
    </row>
    <row r="570" spans="2:15" x14ac:dyDescent="0.2">
      <c r="B570" s="118">
        <v>569</v>
      </c>
      <c r="C570" s="118">
        <v>27544.86</v>
      </c>
      <c r="D570" s="118">
        <v>0.03</v>
      </c>
      <c r="E570" s="118">
        <v>0.2</v>
      </c>
      <c r="F570" s="118">
        <v>73942.679999999993</v>
      </c>
      <c r="G570" s="118">
        <v>22264310.699999999</v>
      </c>
      <c r="H570" s="118">
        <v>58387.28</v>
      </c>
      <c r="I570" s="118">
        <v>108270.15</v>
      </c>
      <c r="J570" s="118">
        <v>3483196.59</v>
      </c>
      <c r="K570" s="118">
        <v>5395519.2000000002</v>
      </c>
      <c r="L570" s="118">
        <v>0.43</v>
      </c>
      <c r="M570" s="118">
        <v>0.27</v>
      </c>
      <c r="N570" s="118">
        <v>160577078.43394431</v>
      </c>
      <c r="O570" s="227"/>
    </row>
    <row r="571" spans="2:15" x14ac:dyDescent="0.2">
      <c r="B571" s="118">
        <v>570</v>
      </c>
      <c r="C571" s="118">
        <v>36568.639999999999</v>
      </c>
      <c r="D571" s="118">
        <v>0.02</v>
      </c>
      <c r="E571" s="118">
        <v>0.19</v>
      </c>
      <c r="F571" s="118">
        <v>91192.14</v>
      </c>
      <c r="G571" s="118">
        <v>17797741.190000001</v>
      </c>
      <c r="H571" s="118">
        <v>65091.29</v>
      </c>
      <c r="I571" s="118">
        <v>75696.44</v>
      </c>
      <c r="J571" s="118">
        <v>2692820.14</v>
      </c>
      <c r="K571" s="118">
        <v>5395519.2000000002</v>
      </c>
      <c r="L571" s="118">
        <v>0.39</v>
      </c>
      <c r="M571" s="118">
        <v>0.34</v>
      </c>
      <c r="N571" s="118">
        <v>162911211.65191057</v>
      </c>
      <c r="O571" s="227"/>
    </row>
    <row r="572" spans="2:15" x14ac:dyDescent="0.2">
      <c r="B572" s="118">
        <v>571</v>
      </c>
      <c r="C572" s="118">
        <v>25271.73</v>
      </c>
      <c r="D572" s="118">
        <v>0.04</v>
      </c>
      <c r="E572" s="118">
        <v>0.18</v>
      </c>
      <c r="F572" s="118">
        <v>38950.74</v>
      </c>
      <c r="G572" s="118">
        <v>24951046.77</v>
      </c>
      <c r="H572" s="118">
        <v>58229.88</v>
      </c>
      <c r="I572" s="118">
        <v>118316.16</v>
      </c>
      <c r="J572" s="118">
        <v>2476919.96</v>
      </c>
      <c r="K572" s="118">
        <v>5395519.2000000002</v>
      </c>
      <c r="L572" s="118">
        <v>0.36</v>
      </c>
      <c r="M572" s="118">
        <v>0.34</v>
      </c>
      <c r="N572" s="118">
        <v>35227121.92682609</v>
      </c>
      <c r="O572" s="227"/>
    </row>
    <row r="573" spans="2:15" x14ac:dyDescent="0.2">
      <c r="B573" s="118">
        <v>572</v>
      </c>
      <c r="C573" s="118">
        <v>32245.79</v>
      </c>
      <c r="D573" s="118">
        <v>0.03</v>
      </c>
      <c r="E573" s="118">
        <v>0.19</v>
      </c>
      <c r="F573" s="118">
        <v>44063.44</v>
      </c>
      <c r="G573" s="118">
        <v>19886138.620000001</v>
      </c>
      <c r="H573" s="118">
        <v>46481.37</v>
      </c>
      <c r="I573" s="118">
        <v>84066.2</v>
      </c>
      <c r="J573" s="118">
        <v>3080992.99</v>
      </c>
      <c r="K573" s="118">
        <v>5395519.2000000002</v>
      </c>
      <c r="L573" s="118">
        <v>0.36</v>
      </c>
      <c r="M573" s="118">
        <v>0.25</v>
      </c>
      <c r="N573" s="118">
        <v>135454269.17406902</v>
      </c>
      <c r="O573" s="227"/>
    </row>
    <row r="574" spans="2:15" x14ac:dyDescent="0.2">
      <c r="B574" s="118">
        <v>573</v>
      </c>
      <c r="C574" s="118">
        <v>28879.7</v>
      </c>
      <c r="D574" s="118">
        <v>0.03</v>
      </c>
      <c r="E574" s="118">
        <v>0.14000000000000001</v>
      </c>
      <c r="F574" s="118">
        <v>83008.23</v>
      </c>
      <c r="G574" s="118">
        <v>21737054.359999999</v>
      </c>
      <c r="H574" s="118">
        <v>58406.23</v>
      </c>
      <c r="I574" s="118">
        <v>116261.78</v>
      </c>
      <c r="J574" s="118">
        <v>2621831.0299999998</v>
      </c>
      <c r="K574" s="118">
        <v>5395519.2000000002</v>
      </c>
      <c r="L574" s="118">
        <v>0.47</v>
      </c>
      <c r="M574" s="118">
        <v>0.3</v>
      </c>
      <c r="N574" s="118">
        <v>92617085.236706898</v>
      </c>
      <c r="O574" s="227"/>
    </row>
    <row r="575" spans="2:15" x14ac:dyDescent="0.2">
      <c r="B575" s="118">
        <v>574</v>
      </c>
      <c r="C575" s="118">
        <v>28400.37</v>
      </c>
      <c r="D575" s="118">
        <v>0.03</v>
      </c>
      <c r="E575" s="118">
        <v>0.26</v>
      </c>
      <c r="F575" s="118">
        <v>80645.53</v>
      </c>
      <c r="G575" s="118">
        <v>26102930.23</v>
      </c>
      <c r="H575" s="118">
        <v>45716.17</v>
      </c>
      <c r="I575" s="118">
        <v>105264.48</v>
      </c>
      <c r="J575" s="118">
        <v>1998669.21</v>
      </c>
      <c r="K575" s="118">
        <v>5395519.2000000002</v>
      </c>
      <c r="L575" s="118">
        <v>0.34</v>
      </c>
      <c r="M575" s="118">
        <v>0.32</v>
      </c>
      <c r="N575" s="118">
        <v>200132046.4690108</v>
      </c>
      <c r="O575" s="227"/>
    </row>
    <row r="576" spans="2:15" x14ac:dyDescent="0.2">
      <c r="B576" s="118">
        <v>575</v>
      </c>
      <c r="C576" s="118">
        <v>11951.48</v>
      </c>
      <c r="D576" s="118">
        <v>0.04</v>
      </c>
      <c r="E576" s="118">
        <v>0.28999999999999998</v>
      </c>
      <c r="F576" s="118">
        <v>45130.98</v>
      </c>
      <c r="G576" s="118">
        <v>23665992.489999998</v>
      </c>
      <c r="H576" s="118">
        <v>38739.199999999997</v>
      </c>
      <c r="I576" s="118">
        <v>113680.64</v>
      </c>
      <c r="J576" s="118">
        <v>2933375.31</v>
      </c>
      <c r="K576" s="118">
        <v>5395519.2000000002</v>
      </c>
      <c r="L576" s="118">
        <v>0.43</v>
      </c>
      <c r="M576" s="118">
        <v>0.3</v>
      </c>
      <c r="N576" s="118">
        <v>36926268.248283699</v>
      </c>
      <c r="O576" s="227"/>
    </row>
    <row r="577" spans="2:15" x14ac:dyDescent="0.2">
      <c r="B577" s="118">
        <v>576</v>
      </c>
      <c r="C577" s="118">
        <v>22936.14</v>
      </c>
      <c r="D577" s="118">
        <v>0.02</v>
      </c>
      <c r="E577" s="118">
        <v>0.19</v>
      </c>
      <c r="F577" s="118">
        <v>70372.350000000006</v>
      </c>
      <c r="G577" s="118">
        <v>25952230.719999999</v>
      </c>
      <c r="H577" s="118">
        <v>44541.22</v>
      </c>
      <c r="I577" s="118">
        <v>120036.8</v>
      </c>
      <c r="J577" s="118">
        <v>1848368.14</v>
      </c>
      <c r="K577" s="118">
        <v>5395519.2000000002</v>
      </c>
      <c r="L577" s="118">
        <v>0.49</v>
      </c>
      <c r="M577" s="118">
        <v>0.28999999999999998</v>
      </c>
      <c r="N577" s="118">
        <v>72921139.039346755</v>
      </c>
      <c r="O577" s="227"/>
    </row>
    <row r="578" spans="2:15" x14ac:dyDescent="0.2">
      <c r="B578" s="118">
        <v>577</v>
      </c>
      <c r="C578" s="118">
        <v>23292.69</v>
      </c>
      <c r="D578" s="118">
        <v>0.03</v>
      </c>
      <c r="E578" s="118">
        <v>0.23</v>
      </c>
      <c r="F578" s="118">
        <v>76176.5</v>
      </c>
      <c r="G578" s="118">
        <v>12819496.560000001</v>
      </c>
      <c r="H578" s="118">
        <v>60450.98</v>
      </c>
      <c r="I578" s="118">
        <v>104031.76</v>
      </c>
      <c r="J578" s="118">
        <v>3264307.44</v>
      </c>
      <c r="K578" s="118">
        <v>5395519.2000000002</v>
      </c>
      <c r="L578" s="118">
        <v>0.46</v>
      </c>
      <c r="M578" s="118">
        <v>0.28999999999999998</v>
      </c>
      <c r="N578" s="118">
        <v>138953688.90593365</v>
      </c>
      <c r="O578" s="227"/>
    </row>
    <row r="579" spans="2:15" x14ac:dyDescent="0.2">
      <c r="B579" s="118">
        <v>578</v>
      </c>
      <c r="C579" s="118">
        <v>29924.62</v>
      </c>
      <c r="D579" s="118">
        <v>0.03</v>
      </c>
      <c r="E579" s="118">
        <v>0.23</v>
      </c>
      <c r="F579" s="118">
        <v>83812.800000000003</v>
      </c>
      <c r="G579" s="118">
        <v>20746474.41</v>
      </c>
      <c r="H579" s="118">
        <v>39596.269999999997</v>
      </c>
      <c r="I579" s="118">
        <v>116692.94</v>
      </c>
      <c r="J579" s="118">
        <v>3040463.2</v>
      </c>
      <c r="K579" s="118">
        <v>5395519.2000000002</v>
      </c>
      <c r="L579" s="118">
        <v>0.41</v>
      </c>
      <c r="M579" s="118">
        <v>0.36</v>
      </c>
      <c r="N579" s="118">
        <v>131419558.81045546</v>
      </c>
      <c r="O579" s="227"/>
    </row>
    <row r="580" spans="2:15" x14ac:dyDescent="0.2">
      <c r="B580" s="118">
        <v>579</v>
      </c>
      <c r="C580" s="118">
        <v>22247.91</v>
      </c>
      <c r="D580" s="118">
        <v>0.03</v>
      </c>
      <c r="E580" s="118">
        <v>0.24</v>
      </c>
      <c r="F580" s="118">
        <v>52742.05</v>
      </c>
      <c r="G580" s="118">
        <v>19469955.989999998</v>
      </c>
      <c r="H580" s="118">
        <v>62427.12</v>
      </c>
      <c r="I580" s="118">
        <v>87982.55</v>
      </c>
      <c r="J580" s="118">
        <v>3245134.04</v>
      </c>
      <c r="K580" s="118">
        <v>5395519.2000000002</v>
      </c>
      <c r="L580" s="118">
        <v>0.45</v>
      </c>
      <c r="M580" s="118">
        <v>0.26</v>
      </c>
      <c r="N580" s="118">
        <v>109951874.26928021</v>
      </c>
      <c r="O580" s="227"/>
    </row>
    <row r="581" spans="2:15" x14ac:dyDescent="0.2">
      <c r="B581" s="118">
        <v>580</v>
      </c>
      <c r="C581" s="118">
        <v>25372.23</v>
      </c>
      <c r="D581" s="118">
        <v>0.05</v>
      </c>
      <c r="E581" s="118">
        <v>0.14000000000000001</v>
      </c>
      <c r="F581" s="118">
        <v>88323.71</v>
      </c>
      <c r="G581" s="118">
        <v>15286392.01</v>
      </c>
      <c r="H581" s="118">
        <v>55876.69</v>
      </c>
      <c r="I581" s="118">
        <v>105813.54</v>
      </c>
      <c r="J581" s="118">
        <v>2260576.21</v>
      </c>
      <c r="K581" s="118">
        <v>5395519.2000000002</v>
      </c>
      <c r="L581" s="118">
        <v>0.5</v>
      </c>
      <c r="M581" s="118">
        <v>0.26</v>
      </c>
      <c r="N581" s="118">
        <v>140373664.95892105</v>
      </c>
      <c r="O581" s="227"/>
    </row>
    <row r="582" spans="2:15" x14ac:dyDescent="0.2">
      <c r="B582" s="118">
        <v>581</v>
      </c>
      <c r="C582" s="118">
        <v>11844.37</v>
      </c>
      <c r="D582" s="118">
        <v>0.03</v>
      </c>
      <c r="E582" s="118">
        <v>0.11</v>
      </c>
      <c r="F582" s="118">
        <v>74440.06</v>
      </c>
      <c r="G582" s="118">
        <v>16805185.850000001</v>
      </c>
      <c r="H582" s="118">
        <v>46866.16</v>
      </c>
      <c r="I582" s="118">
        <v>73550.44</v>
      </c>
      <c r="J582" s="118">
        <v>2459333.13</v>
      </c>
      <c r="K582" s="118">
        <v>5395519.2000000002</v>
      </c>
      <c r="L582" s="118">
        <v>0.48</v>
      </c>
      <c r="M582" s="118">
        <v>0.24</v>
      </c>
      <c r="N582" s="118">
        <v>29645666.383725569</v>
      </c>
      <c r="O582" s="227"/>
    </row>
    <row r="583" spans="2:15" x14ac:dyDescent="0.2">
      <c r="B583" s="118">
        <v>582</v>
      </c>
      <c r="C583" s="118">
        <v>24797.33</v>
      </c>
      <c r="D583" s="118">
        <v>0.03</v>
      </c>
      <c r="E583" s="118">
        <v>0.16</v>
      </c>
      <c r="F583" s="118">
        <v>64134.71</v>
      </c>
      <c r="G583" s="118">
        <v>22931790.300000001</v>
      </c>
      <c r="H583" s="118">
        <v>31514.080000000002</v>
      </c>
      <c r="I583" s="118">
        <v>86346.5</v>
      </c>
      <c r="J583" s="118">
        <v>2775660.45</v>
      </c>
      <c r="K583" s="118">
        <v>5395519.2000000002</v>
      </c>
      <c r="L583" s="118">
        <v>0.48</v>
      </c>
      <c r="M583" s="118">
        <v>0.25</v>
      </c>
      <c r="N583" s="118">
        <v>95451417.533849493</v>
      </c>
      <c r="O583" s="227"/>
    </row>
    <row r="584" spans="2:15" x14ac:dyDescent="0.2">
      <c r="B584" s="118">
        <v>583</v>
      </c>
      <c r="C584" s="118">
        <v>12263.54</v>
      </c>
      <c r="D584" s="118">
        <v>0.03</v>
      </c>
      <c r="E584" s="118">
        <v>0.14000000000000001</v>
      </c>
      <c r="F584" s="118">
        <v>39273.93</v>
      </c>
      <c r="G584" s="118">
        <v>17823396.379999999</v>
      </c>
      <c r="H584" s="118">
        <v>43893.27</v>
      </c>
      <c r="I584" s="118">
        <v>93431.87</v>
      </c>
      <c r="J584" s="118">
        <v>2865477.31</v>
      </c>
      <c r="K584" s="118">
        <v>5395519.2000000002</v>
      </c>
      <c r="L584" s="118">
        <v>0.39</v>
      </c>
      <c r="M584" s="118">
        <v>0.22</v>
      </c>
      <c r="N584" s="118">
        <v>25168364.115762752</v>
      </c>
      <c r="O584" s="227"/>
    </row>
    <row r="585" spans="2:15" x14ac:dyDescent="0.2">
      <c r="B585" s="118">
        <v>584</v>
      </c>
      <c r="C585" s="118">
        <v>34793.89</v>
      </c>
      <c r="D585" s="118">
        <v>0.03</v>
      </c>
      <c r="E585" s="118">
        <v>0.21</v>
      </c>
      <c r="F585" s="118">
        <v>65025.36</v>
      </c>
      <c r="G585" s="118">
        <v>16066443.119999999</v>
      </c>
      <c r="H585" s="118">
        <v>52585.75</v>
      </c>
      <c r="I585" s="118">
        <v>137356.28</v>
      </c>
      <c r="J585" s="118">
        <v>3387325.73</v>
      </c>
      <c r="K585" s="118">
        <v>5395519.2000000002</v>
      </c>
      <c r="L585" s="118">
        <v>0.47</v>
      </c>
      <c r="M585" s="118">
        <v>0.24</v>
      </c>
      <c r="N585" s="118">
        <v>227967584.53106079</v>
      </c>
      <c r="O585" s="227"/>
    </row>
    <row r="586" spans="2:15" x14ac:dyDescent="0.2">
      <c r="B586" s="118">
        <v>585</v>
      </c>
      <c r="C586" s="118">
        <v>30918.13</v>
      </c>
      <c r="D586" s="118">
        <v>0.03</v>
      </c>
      <c r="E586" s="118">
        <v>0.14000000000000001</v>
      </c>
      <c r="F586" s="118">
        <v>44990.2</v>
      </c>
      <c r="G586" s="118">
        <v>23021706.329999998</v>
      </c>
      <c r="H586" s="118">
        <v>55319.91</v>
      </c>
      <c r="I586" s="118">
        <v>95125.08</v>
      </c>
      <c r="J586" s="118">
        <v>2293737.73</v>
      </c>
      <c r="K586" s="118">
        <v>5395519.2000000002</v>
      </c>
      <c r="L586" s="118">
        <v>0.51</v>
      </c>
      <c r="M586" s="118">
        <v>0.26</v>
      </c>
      <c r="N586" s="118">
        <v>55842863.503215842</v>
      </c>
      <c r="O586" s="227"/>
    </row>
    <row r="587" spans="2:15" x14ac:dyDescent="0.2">
      <c r="B587" s="118">
        <v>586</v>
      </c>
      <c r="C587" s="118">
        <v>24028.61</v>
      </c>
      <c r="D587" s="118">
        <v>0.04</v>
      </c>
      <c r="E587" s="118">
        <v>0.2</v>
      </c>
      <c r="F587" s="118">
        <v>73915.850000000006</v>
      </c>
      <c r="G587" s="118">
        <v>29472839.93</v>
      </c>
      <c r="H587" s="118">
        <v>48206.82</v>
      </c>
      <c r="I587" s="118">
        <v>86096.11</v>
      </c>
      <c r="J587" s="118">
        <v>2483224.64</v>
      </c>
      <c r="K587" s="118">
        <v>5395519.2000000002</v>
      </c>
      <c r="L587" s="118">
        <v>0.4</v>
      </c>
      <c r="M587" s="118">
        <v>0.24</v>
      </c>
      <c r="N587" s="118">
        <v>195287262.33618128</v>
      </c>
      <c r="O587" s="227"/>
    </row>
    <row r="588" spans="2:15" x14ac:dyDescent="0.2">
      <c r="B588" s="118">
        <v>587</v>
      </c>
      <c r="C588" s="118">
        <v>23613.13</v>
      </c>
      <c r="D588" s="118">
        <v>0.04</v>
      </c>
      <c r="E588" s="118">
        <v>0.22</v>
      </c>
      <c r="F588" s="118">
        <v>45839.92</v>
      </c>
      <c r="G588" s="118">
        <v>17772935.57</v>
      </c>
      <c r="H588" s="118">
        <v>42138.34</v>
      </c>
      <c r="I588" s="118">
        <v>74731.360000000001</v>
      </c>
      <c r="J588" s="118">
        <v>2096549.32</v>
      </c>
      <c r="K588" s="118">
        <v>5395519.2000000002</v>
      </c>
      <c r="L588" s="118">
        <v>0.39</v>
      </c>
      <c r="M588" s="118">
        <v>0.23</v>
      </c>
      <c r="N588" s="118">
        <v>145848971.26385343</v>
      </c>
      <c r="O588" s="227"/>
    </row>
    <row r="589" spans="2:15" x14ac:dyDescent="0.2">
      <c r="B589" s="118">
        <v>588</v>
      </c>
      <c r="C589" s="118">
        <v>32410.77</v>
      </c>
      <c r="D589" s="118">
        <v>0.03</v>
      </c>
      <c r="E589" s="118">
        <v>0.15</v>
      </c>
      <c r="F589" s="118">
        <v>76746.899999999994</v>
      </c>
      <c r="G589" s="118">
        <v>29097161.629999999</v>
      </c>
      <c r="H589" s="118">
        <v>41192.28</v>
      </c>
      <c r="I589" s="118">
        <v>81996.34</v>
      </c>
      <c r="J589" s="118">
        <v>1521332.33</v>
      </c>
      <c r="K589" s="118">
        <v>5395519.2000000002</v>
      </c>
      <c r="L589" s="118">
        <v>0.56000000000000005</v>
      </c>
      <c r="M589" s="118">
        <v>0.28000000000000003</v>
      </c>
      <c r="N589" s="118">
        <v>91933425.990204543</v>
      </c>
      <c r="O589" s="227"/>
    </row>
    <row r="590" spans="2:15" x14ac:dyDescent="0.2">
      <c r="B590" s="118">
        <v>589</v>
      </c>
      <c r="C590" s="118">
        <v>23178.38</v>
      </c>
      <c r="D590" s="118">
        <v>0.03</v>
      </c>
      <c r="E590" s="118">
        <v>0.18</v>
      </c>
      <c r="F590" s="118">
        <v>83146.820000000007</v>
      </c>
      <c r="G590" s="118">
        <v>16530213.68</v>
      </c>
      <c r="H590" s="118">
        <v>51608.480000000003</v>
      </c>
      <c r="I590" s="118">
        <v>111316.35</v>
      </c>
      <c r="J590" s="118">
        <v>2588760.48</v>
      </c>
      <c r="K590" s="118">
        <v>5395519.2000000002</v>
      </c>
      <c r="L590" s="118">
        <v>0.57999999999999996</v>
      </c>
      <c r="M590" s="118">
        <v>0.27</v>
      </c>
      <c r="N590" s="118">
        <v>97302725.493706569</v>
      </c>
      <c r="O590" s="227"/>
    </row>
    <row r="591" spans="2:15" x14ac:dyDescent="0.2">
      <c r="B591" s="118">
        <v>590</v>
      </c>
      <c r="C591" s="118">
        <v>29455.95</v>
      </c>
      <c r="D591" s="118">
        <v>0.03</v>
      </c>
      <c r="E591" s="118">
        <v>0.17</v>
      </c>
      <c r="F591" s="118">
        <v>45242.45</v>
      </c>
      <c r="G591" s="118">
        <v>28642942.649999999</v>
      </c>
      <c r="H591" s="118">
        <v>48796.52</v>
      </c>
      <c r="I591" s="118">
        <v>100701.97</v>
      </c>
      <c r="J591" s="118">
        <v>2271868.1800000002</v>
      </c>
      <c r="K591" s="118">
        <v>5395519.2000000002</v>
      </c>
      <c r="L591" s="118">
        <v>0.41</v>
      </c>
      <c r="M591" s="118">
        <v>0.31</v>
      </c>
      <c r="N591" s="118">
        <v>51355880.351741865</v>
      </c>
      <c r="O591" s="227"/>
    </row>
    <row r="592" spans="2:15" x14ac:dyDescent="0.2">
      <c r="B592" s="118">
        <v>591</v>
      </c>
      <c r="C592" s="118">
        <v>15332.44</v>
      </c>
      <c r="D592" s="118">
        <v>0.03</v>
      </c>
      <c r="E592" s="118">
        <v>0.16</v>
      </c>
      <c r="F592" s="118">
        <v>74537.05</v>
      </c>
      <c r="G592" s="118">
        <v>25040802.960000001</v>
      </c>
      <c r="H592" s="118">
        <v>47140.160000000003</v>
      </c>
      <c r="I592" s="118">
        <v>94198.81</v>
      </c>
      <c r="J592" s="118">
        <v>2708142.55</v>
      </c>
      <c r="K592" s="118">
        <v>5395519.2000000002</v>
      </c>
      <c r="L592" s="118">
        <v>0.45</v>
      </c>
      <c r="M592" s="118">
        <v>0.21</v>
      </c>
      <c r="N592" s="118">
        <v>93690559.281822115</v>
      </c>
      <c r="O592" s="227"/>
    </row>
    <row r="593" spans="2:15" x14ac:dyDescent="0.2">
      <c r="B593" s="118">
        <v>592</v>
      </c>
      <c r="C593" s="118">
        <v>19108.84</v>
      </c>
      <c r="D593" s="118">
        <v>0.03</v>
      </c>
      <c r="E593" s="118">
        <v>0.18</v>
      </c>
      <c r="F593" s="118">
        <v>63741.95</v>
      </c>
      <c r="G593" s="118">
        <v>20145909.789999999</v>
      </c>
      <c r="H593" s="118">
        <v>48547.16</v>
      </c>
      <c r="I593" s="118">
        <v>123389.49</v>
      </c>
      <c r="J593" s="118">
        <v>3416435.11</v>
      </c>
      <c r="K593" s="118">
        <v>5395519.2000000002</v>
      </c>
      <c r="L593" s="118">
        <v>0.41</v>
      </c>
      <c r="M593" s="118">
        <v>0.23</v>
      </c>
      <c r="N593" s="118">
        <v>112428489.62582356</v>
      </c>
      <c r="O593" s="227"/>
    </row>
    <row r="594" spans="2:15" x14ac:dyDescent="0.2">
      <c r="B594" s="118">
        <v>593</v>
      </c>
      <c r="C594" s="118">
        <v>40158.9</v>
      </c>
      <c r="D594" s="118">
        <v>0.03</v>
      </c>
      <c r="E594" s="118">
        <v>0.23</v>
      </c>
      <c r="F594" s="118">
        <v>73647</v>
      </c>
      <c r="G594" s="118">
        <v>28316584.73</v>
      </c>
      <c r="H594" s="118">
        <v>62178.02</v>
      </c>
      <c r="I594" s="118">
        <v>93005.15</v>
      </c>
      <c r="J594" s="118">
        <v>2080507.67</v>
      </c>
      <c r="K594" s="118">
        <v>5395519.2000000002</v>
      </c>
      <c r="L594" s="118">
        <v>0.49</v>
      </c>
      <c r="M594" s="118">
        <v>0.25</v>
      </c>
      <c r="N594" s="118">
        <v>287638697.01904327</v>
      </c>
      <c r="O594" s="227"/>
    </row>
    <row r="595" spans="2:15" x14ac:dyDescent="0.2">
      <c r="B595" s="118">
        <v>594</v>
      </c>
      <c r="C595" s="118">
        <v>30413.11</v>
      </c>
      <c r="D595" s="118">
        <v>0.04</v>
      </c>
      <c r="E595" s="118">
        <v>0.27</v>
      </c>
      <c r="F595" s="118">
        <v>45692.19</v>
      </c>
      <c r="G595" s="118">
        <v>18013694.120000001</v>
      </c>
      <c r="H595" s="118">
        <v>72016.100000000006</v>
      </c>
      <c r="I595" s="118">
        <v>142613.72</v>
      </c>
      <c r="J595" s="118">
        <v>2922595.38</v>
      </c>
      <c r="K595" s="118">
        <v>5395519.2000000002</v>
      </c>
      <c r="L595" s="118">
        <v>0.38</v>
      </c>
      <c r="M595" s="118">
        <v>0.23</v>
      </c>
      <c r="N595" s="118">
        <v>244978136.08776996</v>
      </c>
      <c r="O595" s="227"/>
    </row>
    <row r="596" spans="2:15" x14ac:dyDescent="0.2">
      <c r="B596" s="118">
        <v>595</v>
      </c>
      <c r="C596" s="118">
        <v>29694.68</v>
      </c>
      <c r="D596" s="118">
        <v>0.03</v>
      </c>
      <c r="E596" s="118">
        <v>0.15</v>
      </c>
      <c r="F596" s="118">
        <v>61196.11</v>
      </c>
      <c r="G596" s="118">
        <v>27390273.710000001</v>
      </c>
      <c r="H596" s="118">
        <v>74190.69</v>
      </c>
      <c r="I596" s="118">
        <v>120794.41</v>
      </c>
      <c r="J596" s="118">
        <v>2453343.84</v>
      </c>
      <c r="K596" s="118">
        <v>5395519.2000000002</v>
      </c>
      <c r="L596" s="118">
        <v>0.37</v>
      </c>
      <c r="M596" s="118">
        <v>0.28000000000000003</v>
      </c>
      <c r="N596" s="118">
        <v>98517118.602382243</v>
      </c>
      <c r="O596" s="227"/>
    </row>
    <row r="597" spans="2:15" x14ac:dyDescent="0.2">
      <c r="B597" s="118">
        <v>596</v>
      </c>
      <c r="C597" s="118">
        <v>39042.61</v>
      </c>
      <c r="D597" s="118">
        <v>0.04</v>
      </c>
      <c r="E597" s="118">
        <v>0.21</v>
      </c>
      <c r="F597" s="118">
        <v>66945.2</v>
      </c>
      <c r="G597" s="118">
        <v>16586153.359999999</v>
      </c>
      <c r="H597" s="118">
        <v>37904.339999999997</v>
      </c>
      <c r="I597" s="118">
        <v>131410.74</v>
      </c>
      <c r="J597" s="118">
        <v>2502145.56</v>
      </c>
      <c r="K597" s="118">
        <v>5395519.2000000002</v>
      </c>
      <c r="L597" s="118">
        <v>0.43</v>
      </c>
      <c r="M597" s="118">
        <v>0.26</v>
      </c>
      <c r="N597" s="118">
        <v>272048855.22436333</v>
      </c>
      <c r="O597" s="227"/>
    </row>
    <row r="598" spans="2:15" x14ac:dyDescent="0.2">
      <c r="B598" s="118">
        <v>597</v>
      </c>
      <c r="C598" s="118">
        <v>11076.72</v>
      </c>
      <c r="D598" s="118">
        <v>0.03</v>
      </c>
      <c r="E598" s="118">
        <v>0.24</v>
      </c>
      <c r="F598" s="118">
        <v>76079.820000000007</v>
      </c>
      <c r="G598" s="118">
        <v>19369060.300000001</v>
      </c>
      <c r="H598" s="118">
        <v>63642.15</v>
      </c>
      <c r="I598" s="118">
        <v>119782.04</v>
      </c>
      <c r="J598" s="118">
        <v>2437558.42</v>
      </c>
      <c r="K598" s="118">
        <v>5395519.2000000002</v>
      </c>
      <c r="L598" s="118">
        <v>0.37</v>
      </c>
      <c r="M598" s="118">
        <v>0.3</v>
      </c>
      <c r="N598" s="118">
        <v>61686956.33376357</v>
      </c>
      <c r="O598" s="227"/>
    </row>
    <row r="599" spans="2:15" x14ac:dyDescent="0.2">
      <c r="B599" s="118">
        <v>598</v>
      </c>
      <c r="C599" s="118">
        <v>35080.870000000003</v>
      </c>
      <c r="D599" s="118">
        <v>0.03</v>
      </c>
      <c r="E599" s="118">
        <v>0.23</v>
      </c>
      <c r="F599" s="118">
        <v>75380.259999999995</v>
      </c>
      <c r="G599" s="118">
        <v>12487171.140000001</v>
      </c>
      <c r="H599" s="118">
        <v>67620.87</v>
      </c>
      <c r="I599" s="118">
        <v>101026.4</v>
      </c>
      <c r="J599" s="118">
        <v>1733401.24</v>
      </c>
      <c r="K599" s="118">
        <v>5395519.2000000002</v>
      </c>
      <c r="L599" s="118">
        <v>0.44</v>
      </c>
      <c r="M599" s="118">
        <v>0.25</v>
      </c>
      <c r="N599" s="118">
        <v>297793259.61515701</v>
      </c>
      <c r="O599" s="227"/>
    </row>
    <row r="600" spans="2:15" x14ac:dyDescent="0.2">
      <c r="B600" s="118">
        <v>599</v>
      </c>
      <c r="C600" s="118">
        <v>32496.53</v>
      </c>
      <c r="D600" s="118">
        <v>0.03</v>
      </c>
      <c r="E600" s="118">
        <v>0.23</v>
      </c>
      <c r="F600" s="118">
        <v>42144.76</v>
      </c>
      <c r="G600" s="118">
        <v>15819826.439999999</v>
      </c>
      <c r="H600" s="118">
        <v>64628.83</v>
      </c>
      <c r="I600" s="118">
        <v>122712.95</v>
      </c>
      <c r="J600" s="118">
        <v>1835193.94</v>
      </c>
      <c r="K600" s="118">
        <v>5395519.2000000002</v>
      </c>
      <c r="L600" s="118">
        <v>0.37</v>
      </c>
      <c r="M600" s="118">
        <v>0.33</v>
      </c>
      <c r="N600" s="118">
        <v>90066232.789558545</v>
      </c>
      <c r="O600" s="227"/>
    </row>
    <row r="601" spans="2:15" x14ac:dyDescent="0.2">
      <c r="B601" s="118">
        <v>600</v>
      </c>
      <c r="C601" s="118">
        <v>21382.11</v>
      </c>
      <c r="D601" s="118">
        <v>0.03</v>
      </c>
      <c r="E601" s="118">
        <v>0.17</v>
      </c>
      <c r="F601" s="118">
        <v>87406.24</v>
      </c>
      <c r="G601" s="118">
        <v>17934794.5</v>
      </c>
      <c r="H601" s="118">
        <v>68743.8</v>
      </c>
      <c r="I601" s="118">
        <v>131150.82</v>
      </c>
      <c r="J601" s="118">
        <v>2355074.23</v>
      </c>
      <c r="K601" s="118">
        <v>5395519.2000000002</v>
      </c>
      <c r="L601" s="118">
        <v>0.4</v>
      </c>
      <c r="M601" s="118">
        <v>0.28999999999999998</v>
      </c>
      <c r="N601" s="118">
        <v>113244288.33748017</v>
      </c>
      <c r="O601" s="227"/>
    </row>
    <row r="602" spans="2:15" x14ac:dyDescent="0.2">
      <c r="B602" s="118">
        <v>601</v>
      </c>
      <c r="C602" s="118">
        <v>33377.07</v>
      </c>
      <c r="D602" s="118">
        <v>0.02</v>
      </c>
      <c r="E602" s="118">
        <v>0.2</v>
      </c>
      <c r="F602" s="118">
        <v>41480.449999999997</v>
      </c>
      <c r="G602" s="118">
        <v>19806097.309999999</v>
      </c>
      <c r="H602" s="118">
        <v>32119.11</v>
      </c>
      <c r="I602" s="118">
        <v>90308.58</v>
      </c>
      <c r="J602" s="118">
        <v>2697183.38</v>
      </c>
      <c r="K602" s="118">
        <v>5395519.2000000002</v>
      </c>
      <c r="L602" s="118">
        <v>0.35</v>
      </c>
      <c r="M602" s="118">
        <v>0.32</v>
      </c>
      <c r="N602" s="118">
        <v>73960408.095336467</v>
      </c>
      <c r="O602" s="227"/>
    </row>
    <row r="603" spans="2:15" x14ac:dyDescent="0.2">
      <c r="B603" s="118">
        <v>602</v>
      </c>
      <c r="C603" s="118">
        <v>25634.67</v>
      </c>
      <c r="D603" s="118">
        <v>0.03</v>
      </c>
      <c r="E603" s="118">
        <v>0.27</v>
      </c>
      <c r="F603" s="118">
        <v>66821.179999999993</v>
      </c>
      <c r="G603" s="118">
        <v>14118910.189999999</v>
      </c>
      <c r="H603" s="118">
        <v>50364.2</v>
      </c>
      <c r="I603" s="118">
        <v>84012.93</v>
      </c>
      <c r="J603" s="118">
        <v>2624954.11</v>
      </c>
      <c r="K603" s="118">
        <v>5395519.2000000002</v>
      </c>
      <c r="L603" s="118">
        <v>0.38</v>
      </c>
      <c r="M603" s="118">
        <v>0.31</v>
      </c>
      <c r="N603" s="118">
        <v>160695667.46254635</v>
      </c>
      <c r="O603" s="227"/>
    </row>
    <row r="604" spans="2:15" x14ac:dyDescent="0.2">
      <c r="B604" s="118">
        <v>603</v>
      </c>
      <c r="C604" s="118">
        <v>25533.51</v>
      </c>
      <c r="D604" s="118">
        <v>0.03</v>
      </c>
      <c r="E604" s="118">
        <v>0.12</v>
      </c>
      <c r="F604" s="118">
        <v>47282.07</v>
      </c>
      <c r="G604" s="118">
        <v>19131806.260000002</v>
      </c>
      <c r="H604" s="118">
        <v>73994.75</v>
      </c>
      <c r="I604" s="118">
        <v>93347.43</v>
      </c>
      <c r="J604" s="118">
        <v>2427997.4300000002</v>
      </c>
      <c r="K604" s="118">
        <v>5395519.2000000002</v>
      </c>
      <c r="L604" s="118">
        <v>0.45</v>
      </c>
      <c r="M604" s="118">
        <v>0.25</v>
      </c>
      <c r="N604" s="118">
        <v>50775438.84464775</v>
      </c>
      <c r="O604" s="227"/>
    </row>
    <row r="605" spans="2:15" x14ac:dyDescent="0.2">
      <c r="B605" s="118">
        <v>604</v>
      </c>
      <c r="C605" s="118">
        <v>34915.480000000003</v>
      </c>
      <c r="D605" s="118">
        <v>0.05</v>
      </c>
      <c r="E605" s="118">
        <v>0.18</v>
      </c>
      <c r="F605" s="118">
        <v>74063.16</v>
      </c>
      <c r="G605" s="118">
        <v>19982173.84</v>
      </c>
      <c r="H605" s="118">
        <v>43072.89</v>
      </c>
      <c r="I605" s="118">
        <v>128154.33</v>
      </c>
      <c r="J605" s="118">
        <v>1928261.07</v>
      </c>
      <c r="K605" s="118">
        <v>5395519.2000000002</v>
      </c>
      <c r="L605" s="118">
        <v>0.37</v>
      </c>
      <c r="M605" s="118">
        <v>0.3</v>
      </c>
      <c r="N605" s="118">
        <v>204929292.25746998</v>
      </c>
      <c r="O605" s="227"/>
    </row>
    <row r="606" spans="2:15" x14ac:dyDescent="0.2">
      <c r="B606" s="118">
        <v>605</v>
      </c>
      <c r="C606" s="118">
        <v>28505.62</v>
      </c>
      <c r="D606" s="118">
        <v>0.03</v>
      </c>
      <c r="E606" s="118">
        <v>0.27</v>
      </c>
      <c r="F606" s="118">
        <v>74539.45</v>
      </c>
      <c r="G606" s="118">
        <v>20839037.66</v>
      </c>
      <c r="H606" s="118">
        <v>42427.53</v>
      </c>
      <c r="I606" s="118">
        <v>93812.97</v>
      </c>
      <c r="J606" s="118">
        <v>1665726.73</v>
      </c>
      <c r="K606" s="118">
        <v>5395519.2000000002</v>
      </c>
      <c r="L606" s="118">
        <v>0.47</v>
      </c>
      <c r="M606" s="118">
        <v>0.33</v>
      </c>
      <c r="N606" s="118">
        <v>143150731.06416345</v>
      </c>
      <c r="O606" s="227"/>
    </row>
    <row r="607" spans="2:15" x14ac:dyDescent="0.2">
      <c r="B607" s="118">
        <v>606</v>
      </c>
      <c r="C607" s="118">
        <v>22489.279999999999</v>
      </c>
      <c r="D607" s="118">
        <v>0.04</v>
      </c>
      <c r="E607" s="118">
        <v>0.14000000000000001</v>
      </c>
      <c r="F607" s="118">
        <v>48280.41</v>
      </c>
      <c r="G607" s="118">
        <v>19252954.460000001</v>
      </c>
      <c r="H607" s="118">
        <v>60185.42</v>
      </c>
      <c r="I607" s="118">
        <v>82741.91</v>
      </c>
      <c r="J607" s="118">
        <v>2815583.78</v>
      </c>
      <c r="K607" s="118">
        <v>5395519.2000000002</v>
      </c>
      <c r="L607" s="118">
        <v>0.47</v>
      </c>
      <c r="M607" s="118">
        <v>0.38</v>
      </c>
      <c r="N607" s="118">
        <v>13083612.401179265</v>
      </c>
      <c r="O607" s="227"/>
    </row>
    <row r="608" spans="2:15" x14ac:dyDescent="0.2">
      <c r="B608" s="118">
        <v>607</v>
      </c>
      <c r="C608" s="118">
        <v>30534.16</v>
      </c>
      <c r="D608" s="118">
        <v>0.03</v>
      </c>
      <c r="E608" s="118">
        <v>0.12</v>
      </c>
      <c r="F608" s="118">
        <v>64641.17</v>
      </c>
      <c r="G608" s="118">
        <v>22331492.719999999</v>
      </c>
      <c r="H608" s="118">
        <v>58140.84</v>
      </c>
      <c r="I608" s="118">
        <v>145424.74</v>
      </c>
      <c r="J608" s="118">
        <v>2553565.7400000002</v>
      </c>
      <c r="K608" s="118">
        <v>5395519.2000000002</v>
      </c>
      <c r="L608" s="118">
        <v>0.41</v>
      </c>
      <c r="M608" s="118">
        <v>0.34</v>
      </c>
      <c r="N608" s="118">
        <v>46486744.723275952</v>
      </c>
      <c r="O608" s="227"/>
    </row>
    <row r="609" spans="2:15" x14ac:dyDescent="0.2">
      <c r="B609" s="118">
        <v>608</v>
      </c>
      <c r="C609" s="118">
        <v>33570.199999999997</v>
      </c>
      <c r="D609" s="118">
        <v>0.04</v>
      </c>
      <c r="E609" s="118">
        <v>0.24</v>
      </c>
      <c r="F609" s="118">
        <v>63077.760000000002</v>
      </c>
      <c r="G609" s="118">
        <v>16365103.109999999</v>
      </c>
      <c r="H609" s="118">
        <v>60576.959999999999</v>
      </c>
      <c r="I609" s="118">
        <v>111715.82</v>
      </c>
      <c r="J609" s="118">
        <v>2103238.6</v>
      </c>
      <c r="K609" s="118">
        <v>5395519.2000000002</v>
      </c>
      <c r="L609" s="118">
        <v>0.36</v>
      </c>
      <c r="M609" s="118">
        <v>0.21</v>
      </c>
      <c r="N609" s="118">
        <v>410476167.64901984</v>
      </c>
      <c r="O609" s="227"/>
    </row>
    <row r="610" spans="2:15" x14ac:dyDescent="0.2">
      <c r="B610" s="118">
        <v>609</v>
      </c>
      <c r="C610" s="118">
        <v>16356.32</v>
      </c>
      <c r="D610" s="118">
        <v>0.05</v>
      </c>
      <c r="E610" s="118">
        <v>0.22</v>
      </c>
      <c r="F610" s="118">
        <v>85609.82</v>
      </c>
      <c r="G610" s="118">
        <v>20398313.890000001</v>
      </c>
      <c r="H610" s="118">
        <v>40838.589999999997</v>
      </c>
      <c r="I610" s="118">
        <v>129027.67</v>
      </c>
      <c r="J610" s="118">
        <v>1888928.76</v>
      </c>
      <c r="K610" s="118">
        <v>5395519.2000000002</v>
      </c>
      <c r="L610" s="118">
        <v>0.34</v>
      </c>
      <c r="M610" s="118">
        <v>0.32</v>
      </c>
      <c r="N610" s="118">
        <v>115824050.68398993</v>
      </c>
      <c r="O610" s="227"/>
    </row>
    <row r="611" spans="2:15" x14ac:dyDescent="0.2">
      <c r="B611" s="118">
        <v>610</v>
      </c>
      <c r="C611" s="118">
        <v>30005.72</v>
      </c>
      <c r="D611" s="118">
        <v>0.03</v>
      </c>
      <c r="E611" s="118">
        <v>0.16</v>
      </c>
      <c r="F611" s="118">
        <v>40082.21</v>
      </c>
      <c r="G611" s="118">
        <v>17012153.18</v>
      </c>
      <c r="H611" s="118">
        <v>69205.13</v>
      </c>
      <c r="I611" s="118">
        <v>57639.37</v>
      </c>
      <c r="J611" s="118">
        <v>2105662.96</v>
      </c>
      <c r="K611" s="118">
        <v>5395519.2000000002</v>
      </c>
      <c r="L611" s="118">
        <v>0.5</v>
      </c>
      <c r="M611" s="118">
        <v>0.3</v>
      </c>
      <c r="N611" s="118">
        <v>43733552.109394126</v>
      </c>
      <c r="O611" s="227"/>
    </row>
    <row r="612" spans="2:15" x14ac:dyDescent="0.2">
      <c r="B612" s="118">
        <v>611</v>
      </c>
      <c r="C612" s="118">
        <v>11302.69</v>
      </c>
      <c r="D612" s="118">
        <v>0.04</v>
      </c>
      <c r="E612" s="118">
        <v>0.15</v>
      </c>
      <c r="F612" s="118">
        <v>67195.520000000004</v>
      </c>
      <c r="G612" s="118">
        <v>21282898.879999999</v>
      </c>
      <c r="H612" s="118">
        <v>51828.11</v>
      </c>
      <c r="I612" s="118">
        <v>75849.34</v>
      </c>
      <c r="J612" s="118">
        <v>2065916.61</v>
      </c>
      <c r="K612" s="118">
        <v>5395519.2000000002</v>
      </c>
      <c r="L612" s="118">
        <v>0.36</v>
      </c>
      <c r="M612" s="118">
        <v>0.32</v>
      </c>
      <c r="N612" s="118">
        <v>21997570.034430813</v>
      </c>
      <c r="O612" s="227"/>
    </row>
    <row r="613" spans="2:15" x14ac:dyDescent="0.2">
      <c r="B613" s="118">
        <v>612</v>
      </c>
      <c r="C613" s="118">
        <v>16074.25</v>
      </c>
      <c r="D613" s="118">
        <v>0.03</v>
      </c>
      <c r="E613" s="118">
        <v>0.17</v>
      </c>
      <c r="F613" s="118">
        <v>47721.46</v>
      </c>
      <c r="G613" s="118">
        <v>28341186.460000001</v>
      </c>
      <c r="H613" s="118">
        <v>45473.36</v>
      </c>
      <c r="I613" s="118">
        <v>98368.23</v>
      </c>
      <c r="J613" s="118">
        <v>2341523.61</v>
      </c>
      <c r="K613" s="118">
        <v>5395519.2000000002</v>
      </c>
      <c r="L613" s="118">
        <v>0.45</v>
      </c>
      <c r="M613" s="118">
        <v>0.23</v>
      </c>
      <c r="N613" s="118">
        <v>44108482.552492812</v>
      </c>
      <c r="O613" s="227"/>
    </row>
    <row r="614" spans="2:15" x14ac:dyDescent="0.2">
      <c r="B614" s="118">
        <v>613</v>
      </c>
      <c r="C614" s="118">
        <v>25470.01</v>
      </c>
      <c r="D614" s="118">
        <v>0.03</v>
      </c>
      <c r="E614" s="118">
        <v>0.19</v>
      </c>
      <c r="F614" s="118">
        <v>51422.16</v>
      </c>
      <c r="G614" s="118">
        <v>16959868.510000002</v>
      </c>
      <c r="H614" s="118">
        <v>42147.06</v>
      </c>
      <c r="I614" s="118">
        <v>113666.57</v>
      </c>
      <c r="J614" s="118">
        <v>1878459.31</v>
      </c>
      <c r="K614" s="118">
        <v>5395519.2000000002</v>
      </c>
      <c r="L614" s="118">
        <v>0.37</v>
      </c>
      <c r="M614" s="118">
        <v>0.36</v>
      </c>
      <c r="N614" s="118">
        <v>52036135.134900972</v>
      </c>
      <c r="O614" s="227"/>
    </row>
    <row r="615" spans="2:15" x14ac:dyDescent="0.2">
      <c r="B615" s="118">
        <v>614</v>
      </c>
      <c r="C615" s="118">
        <v>14109.14</v>
      </c>
      <c r="D615" s="118">
        <v>0.04</v>
      </c>
      <c r="E615" s="118">
        <v>0.26</v>
      </c>
      <c r="F615" s="118">
        <v>47865.71</v>
      </c>
      <c r="G615" s="118">
        <v>20034259.91</v>
      </c>
      <c r="H615" s="118">
        <v>39320.31</v>
      </c>
      <c r="I615" s="118">
        <v>94861.88</v>
      </c>
      <c r="J615" s="118">
        <v>1779580.49</v>
      </c>
      <c r="K615" s="118">
        <v>5395519.2000000002</v>
      </c>
      <c r="L615" s="118">
        <v>0.41</v>
      </c>
      <c r="M615" s="118">
        <v>0.28000000000000003</v>
      </c>
      <c r="N615" s="118">
        <v>61845041.929829478</v>
      </c>
      <c r="O615" s="227"/>
    </row>
    <row r="616" spans="2:15" x14ac:dyDescent="0.2">
      <c r="B616" s="118">
        <v>615</v>
      </c>
      <c r="C616" s="118">
        <v>22224.59</v>
      </c>
      <c r="D616" s="118">
        <v>0.04</v>
      </c>
      <c r="E616" s="118">
        <v>0.22</v>
      </c>
      <c r="F616" s="118">
        <v>80429.929999999993</v>
      </c>
      <c r="G616" s="118">
        <v>22609857.280000001</v>
      </c>
      <c r="H616" s="118">
        <v>48443.44</v>
      </c>
      <c r="I616" s="118">
        <v>92039.12</v>
      </c>
      <c r="J616" s="118">
        <v>2653944.73</v>
      </c>
      <c r="K616" s="118">
        <v>5395519.2000000002</v>
      </c>
      <c r="L616" s="118">
        <v>0.4</v>
      </c>
      <c r="M616" s="118">
        <v>0.27</v>
      </c>
      <c r="N616" s="118">
        <v>179973482.73048082</v>
      </c>
      <c r="O616" s="227"/>
    </row>
    <row r="617" spans="2:15" x14ac:dyDescent="0.2">
      <c r="B617" s="118">
        <v>616</v>
      </c>
      <c r="C617" s="118">
        <v>21718.07</v>
      </c>
      <c r="D617" s="118">
        <v>0.04</v>
      </c>
      <c r="E617" s="118">
        <v>0.27</v>
      </c>
      <c r="F617" s="118">
        <v>68942.95</v>
      </c>
      <c r="G617" s="118">
        <v>18904967.350000001</v>
      </c>
      <c r="H617" s="118">
        <v>51169.66</v>
      </c>
      <c r="I617" s="118">
        <v>75698.740000000005</v>
      </c>
      <c r="J617" s="118">
        <v>3129790.87</v>
      </c>
      <c r="K617" s="118">
        <v>5395519.2000000002</v>
      </c>
      <c r="L617" s="118">
        <v>0.45</v>
      </c>
      <c r="M617" s="118">
        <v>0.2</v>
      </c>
      <c r="N617" s="118">
        <v>293471726.72866857</v>
      </c>
      <c r="O617" s="227"/>
    </row>
    <row r="618" spans="2:15" x14ac:dyDescent="0.2">
      <c r="B618" s="118">
        <v>617</v>
      </c>
      <c r="C618" s="118">
        <v>39072.879999999997</v>
      </c>
      <c r="D618" s="118">
        <v>0.03</v>
      </c>
      <c r="E618" s="118">
        <v>0.2</v>
      </c>
      <c r="F618" s="118">
        <v>57055.96</v>
      </c>
      <c r="G618" s="118">
        <v>20689506.390000001</v>
      </c>
      <c r="H618" s="118">
        <v>53862.29</v>
      </c>
      <c r="I618" s="118">
        <v>70419.520000000004</v>
      </c>
      <c r="J618" s="118">
        <v>2753010.87</v>
      </c>
      <c r="K618" s="118">
        <v>5395519.2000000002</v>
      </c>
      <c r="L618" s="118">
        <v>0.41</v>
      </c>
      <c r="M618" s="118">
        <v>0.25</v>
      </c>
      <c r="N618" s="118">
        <v>217871077.42207119</v>
      </c>
      <c r="O618" s="227"/>
    </row>
    <row r="619" spans="2:15" x14ac:dyDescent="0.2">
      <c r="B619" s="118">
        <v>618</v>
      </c>
      <c r="C619" s="118">
        <v>25433.5</v>
      </c>
      <c r="D619" s="118">
        <v>0.04</v>
      </c>
      <c r="E619" s="118">
        <v>0.18</v>
      </c>
      <c r="F619" s="118">
        <v>63380.53</v>
      </c>
      <c r="G619" s="118">
        <v>28675685.760000002</v>
      </c>
      <c r="H619" s="118">
        <v>59565.73</v>
      </c>
      <c r="I619" s="118">
        <v>86331.64</v>
      </c>
      <c r="J619" s="118">
        <v>2679687.61</v>
      </c>
      <c r="K619" s="118">
        <v>5395519.2000000002</v>
      </c>
      <c r="L619" s="118">
        <v>0.46</v>
      </c>
      <c r="M619" s="118">
        <v>0.3</v>
      </c>
      <c r="N619" s="118">
        <v>80409396.081131667</v>
      </c>
      <c r="O619" s="227"/>
    </row>
    <row r="620" spans="2:15" x14ac:dyDescent="0.2">
      <c r="B620" s="118">
        <v>619</v>
      </c>
      <c r="C620" s="118">
        <v>20558.919999999998</v>
      </c>
      <c r="D620" s="118">
        <v>0.03</v>
      </c>
      <c r="E620" s="118">
        <v>0.15</v>
      </c>
      <c r="F620" s="118">
        <v>75392.47</v>
      </c>
      <c r="G620" s="118">
        <v>15743488.09</v>
      </c>
      <c r="H620" s="118">
        <v>42510.34</v>
      </c>
      <c r="I620" s="118">
        <v>121159.38</v>
      </c>
      <c r="J620" s="118">
        <v>2402509.0299999998</v>
      </c>
      <c r="K620" s="118">
        <v>5395519.2000000002</v>
      </c>
      <c r="L620" s="118">
        <v>0.42</v>
      </c>
      <c r="M620" s="118">
        <v>0.3</v>
      </c>
      <c r="N620" s="118">
        <v>70356056.054165944</v>
      </c>
      <c r="O620" s="227"/>
    </row>
    <row r="621" spans="2:15" x14ac:dyDescent="0.2">
      <c r="B621" s="118">
        <v>620</v>
      </c>
      <c r="C621" s="118">
        <v>13058.9</v>
      </c>
      <c r="D621" s="118">
        <v>0.03</v>
      </c>
      <c r="E621" s="118">
        <v>0.27</v>
      </c>
      <c r="F621" s="118">
        <v>54306.59</v>
      </c>
      <c r="G621" s="118">
        <v>16373840.01</v>
      </c>
      <c r="H621" s="118">
        <v>53688.94</v>
      </c>
      <c r="I621" s="118">
        <v>77009.25</v>
      </c>
      <c r="J621" s="118">
        <v>1756368.84</v>
      </c>
      <c r="K621" s="118">
        <v>5395519.2000000002</v>
      </c>
      <c r="L621" s="118">
        <v>0.4</v>
      </c>
      <c r="M621" s="118">
        <v>0.34</v>
      </c>
      <c r="N621" s="118">
        <v>40265829.605045781</v>
      </c>
      <c r="O621" s="227"/>
    </row>
    <row r="622" spans="2:15" x14ac:dyDescent="0.2">
      <c r="B622" s="118">
        <v>621</v>
      </c>
      <c r="C622" s="118">
        <v>38133.47</v>
      </c>
      <c r="D622" s="118">
        <v>0.04</v>
      </c>
      <c r="E622" s="118">
        <v>0.23</v>
      </c>
      <c r="F622" s="118">
        <v>63353.16</v>
      </c>
      <c r="G622" s="118">
        <v>21750889.16</v>
      </c>
      <c r="H622" s="118">
        <v>45986.61</v>
      </c>
      <c r="I622" s="118">
        <v>98731.35</v>
      </c>
      <c r="J622" s="118">
        <v>2615316.0699999998</v>
      </c>
      <c r="K622" s="118">
        <v>5395519.2000000002</v>
      </c>
      <c r="L622" s="118">
        <v>0.39</v>
      </c>
      <c r="M622" s="118">
        <v>0.35</v>
      </c>
      <c r="N622" s="118">
        <v>153030137.88593879</v>
      </c>
      <c r="O622" s="227"/>
    </row>
    <row r="623" spans="2:15" x14ac:dyDescent="0.2">
      <c r="B623" s="118">
        <v>622</v>
      </c>
      <c r="C623" s="118">
        <v>23322.38</v>
      </c>
      <c r="D623" s="118">
        <v>0.04</v>
      </c>
      <c r="E623" s="118">
        <v>0.21</v>
      </c>
      <c r="F623" s="118">
        <v>89093.9</v>
      </c>
      <c r="G623" s="118">
        <v>19221576.27</v>
      </c>
      <c r="H623" s="118">
        <v>43392.78</v>
      </c>
      <c r="I623" s="118">
        <v>111807.74</v>
      </c>
      <c r="J623" s="118">
        <v>2038821.64</v>
      </c>
      <c r="K623" s="118">
        <v>5395519.2000000002</v>
      </c>
      <c r="L623" s="118">
        <v>0.48</v>
      </c>
      <c r="M623" s="118">
        <v>0.3</v>
      </c>
      <c r="N623" s="118">
        <v>140556968.91840804</v>
      </c>
      <c r="O623" s="227"/>
    </row>
    <row r="624" spans="2:15" x14ac:dyDescent="0.2">
      <c r="B624" s="118">
        <v>623</v>
      </c>
      <c r="C624" s="118">
        <v>38907.730000000003</v>
      </c>
      <c r="D624" s="118">
        <v>0.03</v>
      </c>
      <c r="E624" s="118">
        <v>0.14000000000000001</v>
      </c>
      <c r="F624" s="118">
        <v>64702.76</v>
      </c>
      <c r="G624" s="118">
        <v>19621725.579999998</v>
      </c>
      <c r="H624" s="118">
        <v>41857.58</v>
      </c>
      <c r="I624" s="118">
        <v>114415.07</v>
      </c>
      <c r="J624" s="118">
        <v>1619729.8</v>
      </c>
      <c r="K624" s="118">
        <v>5395519.2000000002</v>
      </c>
      <c r="L624" s="118">
        <v>0.41</v>
      </c>
      <c r="M624" s="118">
        <v>0.31</v>
      </c>
      <c r="N624" s="118">
        <v>106811600.49349867</v>
      </c>
      <c r="O624" s="227"/>
    </row>
    <row r="625" spans="2:15" x14ac:dyDescent="0.2">
      <c r="B625" s="118">
        <v>624</v>
      </c>
      <c r="C625" s="118">
        <v>32090.240000000002</v>
      </c>
      <c r="D625" s="118">
        <v>0.03</v>
      </c>
      <c r="E625" s="118">
        <v>0.16</v>
      </c>
      <c r="F625" s="118">
        <v>59961.59</v>
      </c>
      <c r="G625" s="118">
        <v>21375874.829999998</v>
      </c>
      <c r="H625" s="118">
        <v>42769.79</v>
      </c>
      <c r="I625" s="118">
        <v>118429.42</v>
      </c>
      <c r="J625" s="118">
        <v>2713764.67</v>
      </c>
      <c r="K625" s="118">
        <v>5395519.2000000002</v>
      </c>
      <c r="L625" s="118">
        <v>0.48</v>
      </c>
      <c r="M625" s="118">
        <v>0.31</v>
      </c>
      <c r="N625" s="118">
        <v>74763656.37803556</v>
      </c>
      <c r="O625" s="227"/>
    </row>
    <row r="626" spans="2:15" x14ac:dyDescent="0.2">
      <c r="B626" s="118">
        <v>625</v>
      </c>
      <c r="C626" s="118">
        <v>22460.83</v>
      </c>
      <c r="D626" s="118">
        <v>0.03</v>
      </c>
      <c r="E626" s="118">
        <v>0.23</v>
      </c>
      <c r="F626" s="118">
        <v>72947.31</v>
      </c>
      <c r="G626" s="118">
        <v>18659521.59</v>
      </c>
      <c r="H626" s="118">
        <v>63002.22</v>
      </c>
      <c r="I626" s="118">
        <v>85009.34</v>
      </c>
      <c r="J626" s="118">
        <v>2992608.01</v>
      </c>
      <c r="K626" s="118">
        <v>5395519.2000000002</v>
      </c>
      <c r="L626" s="118">
        <v>0.42</v>
      </c>
      <c r="M626" s="118">
        <v>0.3</v>
      </c>
      <c r="N626" s="118">
        <v>122457216.96031216</v>
      </c>
      <c r="O626" s="227"/>
    </row>
    <row r="627" spans="2:15" x14ac:dyDescent="0.2">
      <c r="B627" s="118">
        <v>626</v>
      </c>
      <c r="C627" s="118">
        <v>17267.75</v>
      </c>
      <c r="D627" s="118">
        <v>0.04</v>
      </c>
      <c r="E627" s="118">
        <v>0.17</v>
      </c>
      <c r="F627" s="118">
        <v>46941.01</v>
      </c>
      <c r="G627" s="118">
        <v>19923789.920000002</v>
      </c>
      <c r="H627" s="118">
        <v>39684.480000000003</v>
      </c>
      <c r="I627" s="118">
        <v>96151.02</v>
      </c>
      <c r="J627" s="118">
        <v>3405411.79</v>
      </c>
      <c r="K627" s="118">
        <v>5395519.2000000002</v>
      </c>
      <c r="L627" s="118">
        <v>0.45</v>
      </c>
      <c r="M627" s="118">
        <v>0.33</v>
      </c>
      <c r="N627" s="118">
        <v>21606620.343364894</v>
      </c>
      <c r="O627" s="227"/>
    </row>
    <row r="628" spans="2:15" x14ac:dyDescent="0.2">
      <c r="B628" s="118">
        <v>627</v>
      </c>
      <c r="C628" s="118">
        <v>28538.15</v>
      </c>
      <c r="D628" s="118">
        <v>0.04</v>
      </c>
      <c r="E628" s="118">
        <v>0.25</v>
      </c>
      <c r="F628" s="118">
        <v>92675.49</v>
      </c>
      <c r="G628" s="118">
        <v>21478395.120000001</v>
      </c>
      <c r="H628" s="118">
        <v>51457.24</v>
      </c>
      <c r="I628" s="118">
        <v>123391</v>
      </c>
      <c r="J628" s="118">
        <v>2248167.67</v>
      </c>
      <c r="K628" s="118">
        <v>5395519.2000000002</v>
      </c>
      <c r="L628" s="118">
        <v>0.33</v>
      </c>
      <c r="M628" s="118">
        <v>0.26</v>
      </c>
      <c r="N628" s="118">
        <v>388674180.43354344</v>
      </c>
      <c r="O628" s="227"/>
    </row>
    <row r="629" spans="2:15" x14ac:dyDescent="0.2">
      <c r="B629" s="118">
        <v>628</v>
      </c>
      <c r="C629" s="118">
        <v>13089.75</v>
      </c>
      <c r="D629" s="118">
        <v>0.02</v>
      </c>
      <c r="E629" s="118">
        <v>0.11</v>
      </c>
      <c r="F629" s="118">
        <v>69185.7</v>
      </c>
      <c r="G629" s="118">
        <v>21512880.59</v>
      </c>
      <c r="H629" s="118">
        <v>59884.07</v>
      </c>
      <c r="I629" s="118">
        <v>110749.98</v>
      </c>
      <c r="J629" s="118">
        <v>2726749.22</v>
      </c>
      <c r="K629" s="118">
        <v>5395519.2000000002</v>
      </c>
      <c r="L629" s="118">
        <v>0.44</v>
      </c>
      <c r="M629" s="118">
        <v>0.28999999999999998</v>
      </c>
      <c r="N629" s="118">
        <v>11410336.761681866</v>
      </c>
      <c r="O629" s="227"/>
    </row>
    <row r="630" spans="2:15" x14ac:dyDescent="0.2">
      <c r="B630" s="118">
        <v>629</v>
      </c>
      <c r="C630" s="118">
        <v>39178.9</v>
      </c>
      <c r="D630" s="118">
        <v>0.03</v>
      </c>
      <c r="E630" s="118">
        <v>0.21</v>
      </c>
      <c r="F630" s="118">
        <v>64806.62</v>
      </c>
      <c r="G630" s="118">
        <v>26039180.57</v>
      </c>
      <c r="H630" s="118">
        <v>43038.239999999998</v>
      </c>
      <c r="I630" s="118">
        <v>83640.13</v>
      </c>
      <c r="J630" s="118">
        <v>1864616.87</v>
      </c>
      <c r="K630" s="118">
        <v>5395519.2000000002</v>
      </c>
      <c r="L630" s="118">
        <v>0.39</v>
      </c>
      <c r="M630" s="118">
        <v>0.28000000000000003</v>
      </c>
      <c r="N630" s="118">
        <v>216023032.72746828</v>
      </c>
      <c r="O630" s="227"/>
    </row>
    <row r="631" spans="2:15" x14ac:dyDescent="0.2">
      <c r="B631" s="118">
        <v>630</v>
      </c>
      <c r="C631" s="118">
        <v>25695.45</v>
      </c>
      <c r="D631" s="118">
        <v>0.03</v>
      </c>
      <c r="E631" s="118">
        <v>0.14000000000000001</v>
      </c>
      <c r="F631" s="118">
        <v>85699.22</v>
      </c>
      <c r="G631" s="118">
        <v>19083753.91</v>
      </c>
      <c r="H631" s="118">
        <v>48708.7</v>
      </c>
      <c r="I631" s="118">
        <v>83955.9</v>
      </c>
      <c r="J631" s="118">
        <v>2264372.9300000002</v>
      </c>
      <c r="K631" s="118">
        <v>5395519.2000000002</v>
      </c>
      <c r="L631" s="118">
        <v>0.51</v>
      </c>
      <c r="M631" s="118">
        <v>0.25</v>
      </c>
      <c r="N631" s="118">
        <v>116738018.00961334</v>
      </c>
      <c r="O631" s="227"/>
    </row>
    <row r="632" spans="2:15" x14ac:dyDescent="0.2">
      <c r="B632" s="118">
        <v>631</v>
      </c>
      <c r="C632" s="118">
        <v>23221.32</v>
      </c>
      <c r="D632" s="118">
        <v>0.03</v>
      </c>
      <c r="E632" s="118">
        <v>0.24</v>
      </c>
      <c r="F632" s="118">
        <v>96916.96</v>
      </c>
      <c r="G632" s="118">
        <v>25115860.420000002</v>
      </c>
      <c r="H632" s="118">
        <v>46438.3</v>
      </c>
      <c r="I632" s="118">
        <v>135803.51</v>
      </c>
      <c r="J632" s="118">
        <v>2403589.15</v>
      </c>
      <c r="K632" s="118">
        <v>5395519.2000000002</v>
      </c>
      <c r="L632" s="118">
        <v>0.49</v>
      </c>
      <c r="M632" s="118">
        <v>0.31</v>
      </c>
      <c r="N632" s="118">
        <v>142703760.55529407</v>
      </c>
      <c r="O632" s="227"/>
    </row>
    <row r="633" spans="2:15" x14ac:dyDescent="0.2">
      <c r="B633" s="118">
        <v>632</v>
      </c>
      <c r="C633" s="118">
        <v>37455.57</v>
      </c>
      <c r="D633" s="118">
        <v>0.04</v>
      </c>
      <c r="E633" s="118">
        <v>0.28000000000000003</v>
      </c>
      <c r="F633" s="118">
        <v>55985.31</v>
      </c>
      <c r="G633" s="118">
        <v>18167202.640000001</v>
      </c>
      <c r="H633" s="118">
        <v>59490.65</v>
      </c>
      <c r="I633" s="118">
        <v>117639.85</v>
      </c>
      <c r="J633" s="118">
        <v>1932686.03</v>
      </c>
      <c r="K633" s="118">
        <v>5395519.2000000002</v>
      </c>
      <c r="L633" s="118">
        <v>0.46</v>
      </c>
      <c r="M633" s="118">
        <v>0.28999999999999998</v>
      </c>
      <c r="N633" s="118">
        <v>221341048.42020154</v>
      </c>
      <c r="O633" s="227"/>
    </row>
    <row r="634" spans="2:15" x14ac:dyDescent="0.2">
      <c r="B634" s="118">
        <v>633</v>
      </c>
      <c r="C634" s="118">
        <v>39293.72</v>
      </c>
      <c r="D634" s="118">
        <v>0.03</v>
      </c>
      <c r="E634" s="118">
        <v>0.25</v>
      </c>
      <c r="F634" s="118">
        <v>52603.92</v>
      </c>
      <c r="G634" s="118">
        <v>25481507.850000001</v>
      </c>
      <c r="H634" s="118">
        <v>36603.620000000003</v>
      </c>
      <c r="I634" s="118">
        <v>96273.919999999998</v>
      </c>
      <c r="J634" s="118">
        <v>2105341.83</v>
      </c>
      <c r="K634" s="118">
        <v>5395519.2000000002</v>
      </c>
      <c r="L634" s="118">
        <v>0.35</v>
      </c>
      <c r="M634" s="118">
        <v>0.24</v>
      </c>
      <c r="N634" s="118">
        <v>302307818.10873657</v>
      </c>
      <c r="O634" s="227"/>
    </row>
    <row r="635" spans="2:15" x14ac:dyDescent="0.2">
      <c r="B635" s="118">
        <v>634</v>
      </c>
      <c r="C635" s="118">
        <v>20942.13</v>
      </c>
      <c r="D635" s="118">
        <v>0.04</v>
      </c>
      <c r="E635" s="118">
        <v>0.18</v>
      </c>
      <c r="F635" s="118">
        <v>36748.54</v>
      </c>
      <c r="G635" s="118">
        <v>20530680.41</v>
      </c>
      <c r="H635" s="118">
        <v>59697.83</v>
      </c>
      <c r="I635" s="118">
        <v>74784.240000000005</v>
      </c>
      <c r="J635" s="118">
        <v>3182104.5</v>
      </c>
      <c r="K635" s="118">
        <v>5395519.2000000002</v>
      </c>
      <c r="L635" s="118">
        <v>0.49</v>
      </c>
      <c r="M635" s="118">
        <v>0.28000000000000003</v>
      </c>
      <c r="N635" s="118">
        <v>33614122.629282832</v>
      </c>
      <c r="O635" s="227"/>
    </row>
    <row r="636" spans="2:15" x14ac:dyDescent="0.2">
      <c r="B636" s="118">
        <v>635</v>
      </c>
      <c r="C636" s="118">
        <v>9902.64</v>
      </c>
      <c r="D636" s="118">
        <v>0.03</v>
      </c>
      <c r="E636" s="118">
        <v>0.2</v>
      </c>
      <c r="F636" s="118">
        <v>71333.460000000006</v>
      </c>
      <c r="G636" s="118">
        <v>20055144.620000001</v>
      </c>
      <c r="H636" s="118">
        <v>39461.51</v>
      </c>
      <c r="I636" s="118">
        <v>91130.87</v>
      </c>
      <c r="J636" s="118">
        <v>1909955.6</v>
      </c>
      <c r="K636" s="118">
        <v>5395519.2000000002</v>
      </c>
      <c r="L636" s="118">
        <v>0.53</v>
      </c>
      <c r="M636" s="118">
        <v>0.28999999999999998</v>
      </c>
      <c r="N636" s="118">
        <v>24041128.143559843</v>
      </c>
      <c r="O636" s="227"/>
    </row>
    <row r="637" spans="2:15" x14ac:dyDescent="0.2">
      <c r="B637" s="118">
        <v>636</v>
      </c>
      <c r="C637" s="118">
        <v>13710.72</v>
      </c>
      <c r="D637" s="118">
        <v>0.03</v>
      </c>
      <c r="E637" s="118">
        <v>0.15</v>
      </c>
      <c r="F637" s="118">
        <v>58134.28</v>
      </c>
      <c r="G637" s="118">
        <v>19912395.789999999</v>
      </c>
      <c r="H637" s="118">
        <v>47141.86</v>
      </c>
      <c r="I637" s="118">
        <v>126897.59</v>
      </c>
      <c r="J637" s="118">
        <v>2141752.0499999998</v>
      </c>
      <c r="K637" s="118">
        <v>5395519.2000000002</v>
      </c>
      <c r="L637" s="118">
        <v>0.52</v>
      </c>
      <c r="M637" s="118">
        <v>0.31</v>
      </c>
      <c r="N637" s="118">
        <v>12773600.967887223</v>
      </c>
      <c r="O637" s="227"/>
    </row>
    <row r="638" spans="2:15" x14ac:dyDescent="0.2">
      <c r="B638" s="118">
        <v>637</v>
      </c>
      <c r="C638" s="118">
        <v>35098.800000000003</v>
      </c>
      <c r="D638" s="118">
        <v>0.05</v>
      </c>
      <c r="E638" s="118">
        <v>0.2</v>
      </c>
      <c r="F638" s="118">
        <v>54934.44</v>
      </c>
      <c r="G638" s="118">
        <v>25809320.82</v>
      </c>
      <c r="H638" s="118">
        <v>39009.1</v>
      </c>
      <c r="I638" s="118">
        <v>94880.05</v>
      </c>
      <c r="J638" s="118">
        <v>3235284.54</v>
      </c>
      <c r="K638" s="118">
        <v>5395519.2000000002</v>
      </c>
      <c r="L638" s="118">
        <v>0.41</v>
      </c>
      <c r="M638" s="118">
        <v>0.28999999999999998</v>
      </c>
      <c r="N638" s="118">
        <v>159303381.1591408</v>
      </c>
      <c r="O638" s="227"/>
    </row>
    <row r="639" spans="2:15" x14ac:dyDescent="0.2">
      <c r="B639" s="118">
        <v>638</v>
      </c>
      <c r="C639" s="118">
        <v>46784.06</v>
      </c>
      <c r="D639" s="118">
        <v>0.03</v>
      </c>
      <c r="E639" s="118">
        <v>0.28999999999999998</v>
      </c>
      <c r="F639" s="118">
        <v>60902.57</v>
      </c>
      <c r="G639" s="118">
        <v>24486732.760000002</v>
      </c>
      <c r="H639" s="118">
        <v>57535.74</v>
      </c>
      <c r="I639" s="118">
        <v>68373.02</v>
      </c>
      <c r="J639" s="118">
        <v>2101355.27</v>
      </c>
      <c r="K639" s="118">
        <v>5395519.2000000002</v>
      </c>
      <c r="L639" s="118">
        <v>0.56000000000000005</v>
      </c>
      <c r="M639" s="118">
        <v>0.21</v>
      </c>
      <c r="N639" s="118">
        <v>414447965.77489197</v>
      </c>
      <c r="O639" s="227"/>
    </row>
    <row r="640" spans="2:15" x14ac:dyDescent="0.2">
      <c r="B640" s="118">
        <v>639</v>
      </c>
      <c r="C640" s="118">
        <v>40374.550000000003</v>
      </c>
      <c r="D640" s="118">
        <v>0.03</v>
      </c>
      <c r="E640" s="118">
        <v>0.16</v>
      </c>
      <c r="F640" s="118">
        <v>51271.42</v>
      </c>
      <c r="G640" s="118">
        <v>24993088.34</v>
      </c>
      <c r="H640" s="118">
        <v>60646.25</v>
      </c>
      <c r="I640" s="118">
        <v>96365.88</v>
      </c>
      <c r="J640" s="118">
        <v>2735525.05</v>
      </c>
      <c r="K640" s="118">
        <v>5395519.2000000002</v>
      </c>
      <c r="L640" s="118">
        <v>0.44</v>
      </c>
      <c r="M640" s="118">
        <v>0.26</v>
      </c>
      <c r="N640" s="118">
        <v>130993246.49181913</v>
      </c>
      <c r="O640" s="227"/>
    </row>
    <row r="641" spans="2:15" x14ac:dyDescent="0.2">
      <c r="B641" s="118">
        <v>640</v>
      </c>
      <c r="C641" s="118">
        <v>36623.32</v>
      </c>
      <c r="D641" s="118">
        <v>0.04</v>
      </c>
      <c r="E641" s="118">
        <v>0.15</v>
      </c>
      <c r="F641" s="118">
        <v>47662.01</v>
      </c>
      <c r="G641" s="118">
        <v>19221177.949999999</v>
      </c>
      <c r="H641" s="118">
        <v>58784.99</v>
      </c>
      <c r="I641" s="118">
        <v>88035.81</v>
      </c>
      <c r="J641" s="118">
        <v>3099550.38</v>
      </c>
      <c r="K641" s="118">
        <v>5395519.2000000002</v>
      </c>
      <c r="L641" s="118">
        <v>0.52</v>
      </c>
      <c r="M641" s="118">
        <v>0.23</v>
      </c>
      <c r="N641" s="118">
        <v>121218161.85635018</v>
      </c>
      <c r="O641" s="227"/>
    </row>
    <row r="642" spans="2:15" x14ac:dyDescent="0.2">
      <c r="B642" s="118">
        <v>641</v>
      </c>
      <c r="C642" s="118">
        <v>19657.099999999999</v>
      </c>
      <c r="D642" s="118">
        <v>0.04</v>
      </c>
      <c r="E642" s="118">
        <v>0.16</v>
      </c>
      <c r="F642" s="118">
        <v>76454.91</v>
      </c>
      <c r="G642" s="118">
        <v>23219815.309999999</v>
      </c>
      <c r="H642" s="118">
        <v>43631.72</v>
      </c>
      <c r="I642" s="118">
        <v>113039.95</v>
      </c>
      <c r="J642" s="118">
        <v>3377134.07</v>
      </c>
      <c r="K642" s="118">
        <v>5395519.2000000002</v>
      </c>
      <c r="L642" s="118">
        <v>0.48</v>
      </c>
      <c r="M642" s="118">
        <v>0.32</v>
      </c>
      <c r="N642" s="118">
        <v>52199119.323000312</v>
      </c>
      <c r="O642" s="227"/>
    </row>
    <row r="643" spans="2:15" x14ac:dyDescent="0.2">
      <c r="B643" s="118">
        <v>642</v>
      </c>
      <c r="C643" s="118">
        <v>21058.39</v>
      </c>
      <c r="D643" s="118">
        <v>0.03</v>
      </c>
      <c r="E643" s="118">
        <v>0.22</v>
      </c>
      <c r="F643" s="118">
        <v>77544.42</v>
      </c>
      <c r="G643" s="118">
        <v>22494558.219999999</v>
      </c>
      <c r="H643" s="118">
        <v>50826.29</v>
      </c>
      <c r="I643" s="118">
        <v>125635.54</v>
      </c>
      <c r="J643" s="118">
        <v>2759532.16</v>
      </c>
      <c r="K643" s="118">
        <v>5395519.2000000002</v>
      </c>
      <c r="L643" s="118">
        <v>0.4</v>
      </c>
      <c r="M643" s="118">
        <v>0.24</v>
      </c>
      <c r="N643" s="118">
        <v>186228333.44963953</v>
      </c>
      <c r="O643" s="227"/>
    </row>
    <row r="644" spans="2:15" x14ac:dyDescent="0.2">
      <c r="B644" s="118">
        <v>643</v>
      </c>
      <c r="C644" s="118">
        <v>23357.73</v>
      </c>
      <c r="D644" s="118">
        <v>0.03</v>
      </c>
      <c r="E644" s="118">
        <v>0.15</v>
      </c>
      <c r="F644" s="118">
        <v>56883.5</v>
      </c>
      <c r="G644" s="118">
        <v>19232937.859999999</v>
      </c>
      <c r="H644" s="118">
        <v>37687.78</v>
      </c>
      <c r="I644" s="118">
        <v>92963.92</v>
      </c>
      <c r="J644" s="118">
        <v>2571672.65</v>
      </c>
      <c r="K644" s="118">
        <v>5395519.2000000002</v>
      </c>
      <c r="L644" s="118">
        <v>0.38</v>
      </c>
      <c r="M644" s="118">
        <v>0.27</v>
      </c>
      <c r="N644" s="118">
        <v>76947472.823877886</v>
      </c>
      <c r="O644" s="227"/>
    </row>
    <row r="645" spans="2:15" x14ac:dyDescent="0.2">
      <c r="B645" s="118">
        <v>644</v>
      </c>
      <c r="C645" s="118">
        <v>29402.98</v>
      </c>
      <c r="D645" s="118">
        <v>0.04</v>
      </c>
      <c r="E645" s="118">
        <v>0.24</v>
      </c>
      <c r="F645" s="118">
        <v>74501.66</v>
      </c>
      <c r="G645" s="118">
        <v>19846326.940000001</v>
      </c>
      <c r="H645" s="118">
        <v>52979.16</v>
      </c>
      <c r="I645" s="118">
        <v>71189.05</v>
      </c>
      <c r="J645" s="118">
        <v>2444012.36</v>
      </c>
      <c r="K645" s="118">
        <v>5395519.2000000002</v>
      </c>
      <c r="L645" s="118">
        <v>0.49</v>
      </c>
      <c r="M645" s="118">
        <v>0.24</v>
      </c>
      <c r="N645" s="118">
        <v>263795845.94276667</v>
      </c>
      <c r="O645" s="227"/>
    </row>
    <row r="646" spans="2:15" x14ac:dyDescent="0.2">
      <c r="B646" s="118">
        <v>645</v>
      </c>
      <c r="C646" s="118">
        <v>44165.04</v>
      </c>
      <c r="D646" s="118">
        <v>0.04</v>
      </c>
      <c r="E646" s="118">
        <v>0.23</v>
      </c>
      <c r="F646" s="118">
        <v>87031.27</v>
      </c>
      <c r="G646" s="118">
        <v>17667710.190000001</v>
      </c>
      <c r="H646" s="118">
        <v>53068.41</v>
      </c>
      <c r="I646" s="118">
        <v>139652.01999999999</v>
      </c>
      <c r="J646" s="118">
        <v>2622534.42</v>
      </c>
      <c r="K646" s="118">
        <v>5395519.2000000002</v>
      </c>
      <c r="L646" s="118">
        <v>0.42</v>
      </c>
      <c r="M646" s="118">
        <v>0.33</v>
      </c>
      <c r="N646" s="118">
        <v>283154881.53513318</v>
      </c>
      <c r="O646" s="227"/>
    </row>
    <row r="647" spans="2:15" x14ac:dyDescent="0.2">
      <c r="B647" s="118">
        <v>646</v>
      </c>
      <c r="C647" s="118">
        <v>25922.37</v>
      </c>
      <c r="D647" s="118">
        <v>0.03</v>
      </c>
      <c r="E647" s="118">
        <v>0.22</v>
      </c>
      <c r="F647" s="118">
        <v>85734.39</v>
      </c>
      <c r="G647" s="118">
        <v>19524441.109999999</v>
      </c>
      <c r="H647" s="118">
        <v>59051.78</v>
      </c>
      <c r="I647" s="118">
        <v>101811.08</v>
      </c>
      <c r="J647" s="118">
        <v>2897061.39</v>
      </c>
      <c r="K647" s="118">
        <v>5395519.2000000002</v>
      </c>
      <c r="L647" s="118">
        <v>0.41</v>
      </c>
      <c r="M647" s="118">
        <v>0.37</v>
      </c>
      <c r="N647" s="118">
        <v>101432666.11842738</v>
      </c>
      <c r="O647" s="227"/>
    </row>
    <row r="648" spans="2:15" x14ac:dyDescent="0.2">
      <c r="B648" s="118">
        <v>647</v>
      </c>
      <c r="C648" s="118">
        <v>20850.419999999998</v>
      </c>
      <c r="D648" s="118">
        <v>0.02</v>
      </c>
      <c r="E648" s="118">
        <v>0.21</v>
      </c>
      <c r="F648" s="118">
        <v>69256.31</v>
      </c>
      <c r="G648" s="118">
        <v>18900166.039999999</v>
      </c>
      <c r="H648" s="118">
        <v>57874.61</v>
      </c>
      <c r="I648" s="118">
        <v>120175.93</v>
      </c>
      <c r="J648" s="118">
        <v>2762950.01</v>
      </c>
      <c r="K648" s="118">
        <v>5395519.2000000002</v>
      </c>
      <c r="L648" s="118">
        <v>0.42</v>
      </c>
      <c r="M648" s="118">
        <v>0.26</v>
      </c>
      <c r="N648" s="118">
        <v>116809613.46812049</v>
      </c>
      <c r="O648" s="227"/>
    </row>
    <row r="649" spans="2:15" x14ac:dyDescent="0.2">
      <c r="B649" s="118">
        <v>648</v>
      </c>
      <c r="C649" s="118">
        <v>24308.63</v>
      </c>
      <c r="D649" s="118">
        <v>0.04</v>
      </c>
      <c r="E649" s="118">
        <v>0.19</v>
      </c>
      <c r="F649" s="118">
        <v>48759.26</v>
      </c>
      <c r="G649" s="118">
        <v>23667280.120000001</v>
      </c>
      <c r="H649" s="118">
        <v>44445.21</v>
      </c>
      <c r="I649" s="118">
        <v>126776.2</v>
      </c>
      <c r="J649" s="118">
        <v>2393372.5499999998</v>
      </c>
      <c r="K649" s="118">
        <v>5395519.2000000002</v>
      </c>
      <c r="L649" s="118">
        <v>0.49</v>
      </c>
      <c r="M649" s="118">
        <v>0.28999999999999998</v>
      </c>
      <c r="N649" s="118">
        <v>61033358.597123407</v>
      </c>
      <c r="O649" s="227"/>
    </row>
    <row r="650" spans="2:15" x14ac:dyDescent="0.2">
      <c r="B650" s="118">
        <v>649</v>
      </c>
      <c r="C650" s="118">
        <v>24405.64</v>
      </c>
      <c r="D650" s="118">
        <v>0.05</v>
      </c>
      <c r="E650" s="118">
        <v>0.24</v>
      </c>
      <c r="F650" s="118">
        <v>52200.58</v>
      </c>
      <c r="G650" s="118">
        <v>17583750.559999999</v>
      </c>
      <c r="H650" s="118">
        <v>55549.440000000002</v>
      </c>
      <c r="I650" s="118">
        <v>122779.92</v>
      </c>
      <c r="J650" s="118">
        <v>2663383.88</v>
      </c>
      <c r="K650" s="118">
        <v>5395519.2000000002</v>
      </c>
      <c r="L650" s="118">
        <v>0.35</v>
      </c>
      <c r="M650" s="118">
        <v>0.32</v>
      </c>
      <c r="N650" s="118">
        <v>115032393.53344312</v>
      </c>
      <c r="O650" s="227"/>
    </row>
    <row r="651" spans="2:15" x14ac:dyDescent="0.2">
      <c r="B651" s="118">
        <v>650</v>
      </c>
      <c r="C651" s="118">
        <v>34424.58</v>
      </c>
      <c r="D651" s="118">
        <v>0.04</v>
      </c>
      <c r="E651" s="118">
        <v>0.2</v>
      </c>
      <c r="F651" s="118">
        <v>67126.179999999993</v>
      </c>
      <c r="G651" s="118">
        <v>18970273.640000001</v>
      </c>
      <c r="H651" s="118">
        <v>56198.04</v>
      </c>
      <c r="I651" s="118">
        <v>104980.78</v>
      </c>
      <c r="J651" s="118">
        <v>2685070.33</v>
      </c>
      <c r="K651" s="118">
        <v>5395519.2000000002</v>
      </c>
      <c r="L651" s="118">
        <v>0.42</v>
      </c>
      <c r="M651" s="118">
        <v>0.36</v>
      </c>
      <c r="N651" s="118">
        <v>110336446.03455514</v>
      </c>
      <c r="O651" s="227"/>
    </row>
    <row r="652" spans="2:15" x14ac:dyDescent="0.2">
      <c r="B652" s="118">
        <v>651</v>
      </c>
      <c r="C652" s="118">
        <v>30254.94</v>
      </c>
      <c r="D652" s="118">
        <v>0.04</v>
      </c>
      <c r="E652" s="118">
        <v>0.17</v>
      </c>
      <c r="F652" s="118">
        <v>67563.59</v>
      </c>
      <c r="G652" s="118">
        <v>26850947.219999999</v>
      </c>
      <c r="H652" s="118">
        <v>59897.08</v>
      </c>
      <c r="I652" s="118">
        <v>96172.92</v>
      </c>
      <c r="J652" s="118">
        <v>2007856.88</v>
      </c>
      <c r="K652" s="118">
        <v>5395519.2000000002</v>
      </c>
      <c r="L652" s="118">
        <v>0.41</v>
      </c>
      <c r="M652" s="118">
        <v>0.37</v>
      </c>
      <c r="N652" s="118">
        <v>65869874.181916468</v>
      </c>
      <c r="O652" s="227"/>
    </row>
    <row r="653" spans="2:15" x14ac:dyDescent="0.2">
      <c r="B653" s="118">
        <v>652</v>
      </c>
      <c r="C653" s="118">
        <v>45332.76</v>
      </c>
      <c r="D653" s="118">
        <v>0.04</v>
      </c>
      <c r="E653" s="118">
        <v>0.28000000000000003</v>
      </c>
      <c r="F653" s="118">
        <v>79402.63</v>
      </c>
      <c r="G653" s="118">
        <v>20348070.629999999</v>
      </c>
      <c r="H653" s="118">
        <v>53915.71</v>
      </c>
      <c r="I653" s="118">
        <v>121406.5</v>
      </c>
      <c r="J653" s="118">
        <v>2981502.63</v>
      </c>
      <c r="K653" s="118">
        <v>5395519.2000000002</v>
      </c>
      <c r="L653" s="118">
        <v>0.53</v>
      </c>
      <c r="M653" s="118">
        <v>0.32</v>
      </c>
      <c r="N653" s="118">
        <v>275236304.66216272</v>
      </c>
      <c r="O653" s="227"/>
    </row>
    <row r="654" spans="2:15" x14ac:dyDescent="0.2">
      <c r="B654" s="118">
        <v>653</v>
      </c>
      <c r="C654" s="118">
        <v>20499.63</v>
      </c>
      <c r="D654" s="118">
        <v>0.03</v>
      </c>
      <c r="E654" s="118">
        <v>0.24</v>
      </c>
      <c r="F654" s="118">
        <v>86080.62</v>
      </c>
      <c r="G654" s="118">
        <v>17595352.539999999</v>
      </c>
      <c r="H654" s="118">
        <v>47349.69</v>
      </c>
      <c r="I654" s="118">
        <v>94922.79</v>
      </c>
      <c r="J654" s="118">
        <v>1847689.03</v>
      </c>
      <c r="K654" s="118">
        <v>5395519.2000000002</v>
      </c>
      <c r="L654" s="118">
        <v>0.45</v>
      </c>
      <c r="M654" s="118">
        <v>0.25</v>
      </c>
      <c r="N654" s="118">
        <v>193730756.24417213</v>
      </c>
      <c r="O654" s="227"/>
    </row>
    <row r="655" spans="2:15" x14ac:dyDescent="0.2">
      <c r="B655" s="118">
        <v>654</v>
      </c>
      <c r="C655" s="118">
        <v>36849.67</v>
      </c>
      <c r="D655" s="118">
        <v>0.03</v>
      </c>
      <c r="E655" s="118">
        <v>0.25</v>
      </c>
      <c r="F655" s="118">
        <v>72812.160000000003</v>
      </c>
      <c r="G655" s="118">
        <v>18711728.539999999</v>
      </c>
      <c r="H655" s="118">
        <v>49091.38</v>
      </c>
      <c r="I655" s="118">
        <v>99382.04</v>
      </c>
      <c r="J655" s="118">
        <v>3086203.68</v>
      </c>
      <c r="K655" s="118">
        <v>5395519.2000000002</v>
      </c>
      <c r="L655" s="118">
        <v>0.44</v>
      </c>
      <c r="M655" s="118">
        <v>0.3</v>
      </c>
      <c r="N655" s="118">
        <v>226235525.73739439</v>
      </c>
      <c r="O655" s="227"/>
    </row>
    <row r="656" spans="2:15" x14ac:dyDescent="0.2">
      <c r="B656" s="118">
        <v>655</v>
      </c>
      <c r="C656" s="118">
        <v>25532.49</v>
      </c>
      <c r="D656" s="118">
        <v>0.04</v>
      </c>
      <c r="E656" s="118">
        <v>0.17</v>
      </c>
      <c r="F656" s="118">
        <v>77802.73</v>
      </c>
      <c r="G656" s="118">
        <v>20551404.52</v>
      </c>
      <c r="H656" s="118">
        <v>46427.87</v>
      </c>
      <c r="I656" s="118">
        <v>57356.98</v>
      </c>
      <c r="J656" s="118">
        <v>2562108.9500000002</v>
      </c>
      <c r="K656" s="118">
        <v>5395519.2000000002</v>
      </c>
      <c r="L656" s="118">
        <v>0.45</v>
      </c>
      <c r="M656" s="118">
        <v>0.26</v>
      </c>
      <c r="N656" s="118">
        <v>149605648.39589</v>
      </c>
      <c r="O656" s="227"/>
    </row>
    <row r="657" spans="2:15" x14ac:dyDescent="0.2">
      <c r="B657" s="118">
        <v>656</v>
      </c>
      <c r="C657" s="118">
        <v>19594.23</v>
      </c>
      <c r="D657" s="118">
        <v>0.03</v>
      </c>
      <c r="E657" s="118">
        <v>0.21</v>
      </c>
      <c r="F657" s="118">
        <v>75430.850000000006</v>
      </c>
      <c r="G657" s="118">
        <v>19538669.98</v>
      </c>
      <c r="H657" s="118">
        <v>55182.68</v>
      </c>
      <c r="I657" s="118">
        <v>110092.7</v>
      </c>
      <c r="J657" s="118">
        <v>3513413.96</v>
      </c>
      <c r="K657" s="118">
        <v>5395519.2000000002</v>
      </c>
      <c r="L657" s="118">
        <v>0.36</v>
      </c>
      <c r="M657" s="118">
        <v>0.32</v>
      </c>
      <c r="N657" s="118">
        <v>92572343.129915714</v>
      </c>
      <c r="O657" s="227"/>
    </row>
    <row r="658" spans="2:15" x14ac:dyDescent="0.2">
      <c r="B658" s="118">
        <v>657</v>
      </c>
      <c r="C658" s="118">
        <v>34581.269999999997</v>
      </c>
      <c r="D658" s="118">
        <v>0.04</v>
      </c>
      <c r="E658" s="118">
        <v>0.22</v>
      </c>
      <c r="F658" s="118">
        <v>75936.899999999994</v>
      </c>
      <c r="G658" s="118">
        <v>13705670.789999999</v>
      </c>
      <c r="H658" s="118">
        <v>66029.429999999993</v>
      </c>
      <c r="I658" s="118">
        <v>88726.35</v>
      </c>
      <c r="J658" s="118">
        <v>2383202.87</v>
      </c>
      <c r="K658" s="118">
        <v>5395519.2000000002</v>
      </c>
      <c r="L658" s="118">
        <v>0.38</v>
      </c>
      <c r="M658" s="118">
        <v>0.24</v>
      </c>
      <c r="N658" s="118">
        <v>366202836.9103505</v>
      </c>
      <c r="O658" s="227"/>
    </row>
    <row r="659" spans="2:15" x14ac:dyDescent="0.2">
      <c r="B659" s="118">
        <v>658</v>
      </c>
      <c r="C659" s="118">
        <v>12323.53</v>
      </c>
      <c r="D659" s="118">
        <v>0.03</v>
      </c>
      <c r="E659" s="118">
        <v>0.24</v>
      </c>
      <c r="F659" s="118">
        <v>61346.59</v>
      </c>
      <c r="G659" s="118">
        <v>18583313.609999999</v>
      </c>
      <c r="H659" s="118">
        <v>58397.47</v>
      </c>
      <c r="I659" s="118">
        <v>84076.37</v>
      </c>
      <c r="J659" s="118">
        <v>2431709.44</v>
      </c>
      <c r="K659" s="118">
        <v>5395519.2000000002</v>
      </c>
      <c r="L659" s="118">
        <v>0.49</v>
      </c>
      <c r="M659" s="118">
        <v>0.33</v>
      </c>
      <c r="N659" s="118">
        <v>29129533.264556289</v>
      </c>
      <c r="O659" s="227"/>
    </row>
    <row r="660" spans="2:15" x14ac:dyDescent="0.2">
      <c r="B660" s="118">
        <v>659</v>
      </c>
      <c r="C660" s="118">
        <v>33242.85</v>
      </c>
      <c r="D660" s="118">
        <v>0.03</v>
      </c>
      <c r="E660" s="118">
        <v>0.2</v>
      </c>
      <c r="F660" s="118">
        <v>59268.51</v>
      </c>
      <c r="G660" s="118">
        <v>16172008.67</v>
      </c>
      <c r="H660" s="118">
        <v>51075.66</v>
      </c>
      <c r="I660" s="118">
        <v>142708.72</v>
      </c>
      <c r="J660" s="118">
        <v>2176223.16</v>
      </c>
      <c r="K660" s="118">
        <v>5395519.2000000002</v>
      </c>
      <c r="L660" s="118">
        <v>0.53</v>
      </c>
      <c r="M660" s="118">
        <v>0.38</v>
      </c>
      <c r="N660" s="118">
        <v>56186489.886864722</v>
      </c>
      <c r="O660" s="227"/>
    </row>
    <row r="661" spans="2:15" x14ac:dyDescent="0.2">
      <c r="B661" s="118">
        <v>660</v>
      </c>
      <c r="C661" s="118">
        <v>24523.81</v>
      </c>
      <c r="D661" s="118">
        <v>0.02</v>
      </c>
      <c r="E661" s="118">
        <v>0.27</v>
      </c>
      <c r="F661" s="118">
        <v>36840.19</v>
      </c>
      <c r="G661" s="118">
        <v>20994437.530000001</v>
      </c>
      <c r="H661" s="118">
        <v>34569.480000000003</v>
      </c>
      <c r="I661" s="118">
        <v>80208.509999999995</v>
      </c>
      <c r="J661" s="118">
        <v>2721791.74</v>
      </c>
      <c r="K661" s="118">
        <v>5395519.2000000002</v>
      </c>
      <c r="L661" s="118">
        <v>0.41</v>
      </c>
      <c r="M661" s="118">
        <v>0.28999999999999998</v>
      </c>
      <c r="N661" s="118">
        <v>69449278.165756777</v>
      </c>
      <c r="O661" s="227"/>
    </row>
    <row r="662" spans="2:15" x14ac:dyDescent="0.2">
      <c r="B662" s="118">
        <v>661</v>
      </c>
      <c r="C662" s="118">
        <v>43250.71</v>
      </c>
      <c r="D662" s="118">
        <v>0.03</v>
      </c>
      <c r="E662" s="118">
        <v>0.18</v>
      </c>
      <c r="F662" s="118">
        <v>94336.23</v>
      </c>
      <c r="G662" s="118">
        <v>26604000.440000001</v>
      </c>
      <c r="H662" s="118">
        <v>46953.16</v>
      </c>
      <c r="I662" s="118">
        <v>108895.87</v>
      </c>
      <c r="J662" s="118">
        <v>2970589.11</v>
      </c>
      <c r="K662" s="118">
        <v>5395519.2000000002</v>
      </c>
      <c r="L662" s="118">
        <v>0.5</v>
      </c>
      <c r="M662" s="118">
        <v>0.28000000000000003</v>
      </c>
      <c r="N662" s="118">
        <v>246330395.06683064</v>
      </c>
      <c r="O662" s="227"/>
    </row>
    <row r="663" spans="2:15" x14ac:dyDescent="0.2">
      <c r="B663" s="118">
        <v>662</v>
      </c>
      <c r="C663" s="118">
        <v>16487.96</v>
      </c>
      <c r="D663" s="118">
        <v>0.03</v>
      </c>
      <c r="E663" s="118">
        <v>0.21</v>
      </c>
      <c r="F663" s="118">
        <v>52377.45</v>
      </c>
      <c r="G663" s="118">
        <v>20988425.149999999</v>
      </c>
      <c r="H663" s="118">
        <v>55349.760000000002</v>
      </c>
      <c r="I663" s="118">
        <v>104468.34</v>
      </c>
      <c r="J663" s="118">
        <v>3368450.41</v>
      </c>
      <c r="K663" s="118">
        <v>5395519.2000000002</v>
      </c>
      <c r="L663" s="118">
        <v>0.45</v>
      </c>
      <c r="M663" s="118">
        <v>0.31</v>
      </c>
      <c r="N663" s="118">
        <v>37326356.653339647</v>
      </c>
      <c r="O663" s="227"/>
    </row>
    <row r="664" spans="2:15" x14ac:dyDescent="0.2">
      <c r="B664" s="118">
        <v>663</v>
      </c>
      <c r="C664" s="118">
        <v>28737.57</v>
      </c>
      <c r="D664" s="118">
        <v>0.04</v>
      </c>
      <c r="E664" s="118">
        <v>0.18</v>
      </c>
      <c r="F664" s="118">
        <v>85710.2</v>
      </c>
      <c r="G664" s="118">
        <v>11756530.27</v>
      </c>
      <c r="H664" s="118">
        <v>53469.04</v>
      </c>
      <c r="I664" s="118">
        <v>89890.19</v>
      </c>
      <c r="J664" s="118">
        <v>2203734.59</v>
      </c>
      <c r="K664" s="118">
        <v>5395519.2000000002</v>
      </c>
      <c r="L664" s="118">
        <v>0.4</v>
      </c>
      <c r="M664" s="118">
        <v>0.24</v>
      </c>
      <c r="N664" s="118">
        <v>269704968.63628602</v>
      </c>
      <c r="O664" s="227"/>
    </row>
    <row r="665" spans="2:15" x14ac:dyDescent="0.2">
      <c r="B665" s="118">
        <v>664</v>
      </c>
      <c r="C665" s="118">
        <v>29434.47</v>
      </c>
      <c r="D665" s="118">
        <v>0.05</v>
      </c>
      <c r="E665" s="118">
        <v>0.28000000000000003</v>
      </c>
      <c r="F665" s="118">
        <v>56767.47</v>
      </c>
      <c r="G665" s="118">
        <v>25754939.199999999</v>
      </c>
      <c r="H665" s="118">
        <v>44811.91</v>
      </c>
      <c r="I665" s="118">
        <v>111309.29</v>
      </c>
      <c r="J665" s="118">
        <v>1649086.43</v>
      </c>
      <c r="K665" s="118">
        <v>5395519.2000000002</v>
      </c>
      <c r="L665" s="118">
        <v>0.48</v>
      </c>
      <c r="M665" s="118">
        <v>0.28999999999999998</v>
      </c>
      <c r="N665" s="118">
        <v>173220982.83109981</v>
      </c>
      <c r="O665" s="227"/>
    </row>
    <row r="666" spans="2:15" x14ac:dyDescent="0.2">
      <c r="B666" s="118">
        <v>665</v>
      </c>
      <c r="C666" s="118">
        <v>29066.66</v>
      </c>
      <c r="D666" s="118">
        <v>0.02</v>
      </c>
      <c r="E666" s="118">
        <v>0.15</v>
      </c>
      <c r="F666" s="118">
        <v>71236.7</v>
      </c>
      <c r="G666" s="118">
        <v>20936908.640000001</v>
      </c>
      <c r="H666" s="118">
        <v>51490.6</v>
      </c>
      <c r="I666" s="118">
        <v>121385.2</v>
      </c>
      <c r="J666" s="118">
        <v>2115624.69</v>
      </c>
      <c r="K666" s="118">
        <v>5395519.2000000002</v>
      </c>
      <c r="L666" s="118">
        <v>0.4</v>
      </c>
      <c r="M666" s="118">
        <v>0.28000000000000003</v>
      </c>
      <c r="N666" s="118">
        <v>105292393.3265304</v>
      </c>
      <c r="O666" s="227"/>
    </row>
    <row r="667" spans="2:15" x14ac:dyDescent="0.2">
      <c r="B667" s="118">
        <v>666</v>
      </c>
      <c r="C667" s="118">
        <v>27734.63</v>
      </c>
      <c r="D667" s="118">
        <v>0.03</v>
      </c>
      <c r="E667" s="118">
        <v>0.19</v>
      </c>
      <c r="F667" s="118">
        <v>94757.5</v>
      </c>
      <c r="G667" s="118">
        <v>21042740.100000001</v>
      </c>
      <c r="H667" s="118">
        <v>38472.14</v>
      </c>
      <c r="I667" s="118">
        <v>60620.89</v>
      </c>
      <c r="J667" s="118">
        <v>2713311.98</v>
      </c>
      <c r="K667" s="118">
        <v>5395519.2000000002</v>
      </c>
      <c r="L667" s="118">
        <v>0.44</v>
      </c>
      <c r="M667" s="118">
        <v>0.3</v>
      </c>
      <c r="N667" s="118">
        <v>160794484.6215564</v>
      </c>
      <c r="O667" s="227"/>
    </row>
    <row r="668" spans="2:15" x14ac:dyDescent="0.2">
      <c r="B668" s="118">
        <v>667</v>
      </c>
      <c r="C668" s="118">
        <v>25849.52</v>
      </c>
      <c r="D668" s="118">
        <v>0.04</v>
      </c>
      <c r="E668" s="118">
        <v>0.27</v>
      </c>
      <c r="F668" s="118">
        <v>59266.59</v>
      </c>
      <c r="G668" s="118">
        <v>17455604.210000001</v>
      </c>
      <c r="H668" s="118">
        <v>62558.57</v>
      </c>
      <c r="I668" s="118">
        <v>106713.13</v>
      </c>
      <c r="J668" s="118">
        <v>1661580.4</v>
      </c>
      <c r="K668" s="118">
        <v>5395519.2000000002</v>
      </c>
      <c r="L668" s="118">
        <v>0.37</v>
      </c>
      <c r="M668" s="118">
        <v>0.24</v>
      </c>
      <c r="N668" s="118">
        <v>258414128.81030375</v>
      </c>
      <c r="O668" s="227"/>
    </row>
    <row r="669" spans="2:15" x14ac:dyDescent="0.2">
      <c r="B669" s="118">
        <v>668</v>
      </c>
      <c r="C669" s="118">
        <v>21249.42</v>
      </c>
      <c r="D669" s="118">
        <v>0.04</v>
      </c>
      <c r="E669" s="118">
        <v>0.2</v>
      </c>
      <c r="F669" s="118">
        <v>87235.86</v>
      </c>
      <c r="G669" s="118">
        <v>18435072.129999999</v>
      </c>
      <c r="H669" s="118">
        <v>47118.73</v>
      </c>
      <c r="I669" s="118">
        <v>107525.41</v>
      </c>
      <c r="J669" s="118">
        <v>3305975.73</v>
      </c>
      <c r="K669" s="118">
        <v>5395519.2000000002</v>
      </c>
      <c r="L669" s="118">
        <v>0.48</v>
      </c>
      <c r="M669" s="118">
        <v>0.25</v>
      </c>
      <c r="N669" s="118">
        <v>170343431.30354381</v>
      </c>
      <c r="O669" s="227"/>
    </row>
    <row r="670" spans="2:15" x14ac:dyDescent="0.2">
      <c r="B670" s="118">
        <v>669</v>
      </c>
      <c r="C670" s="118">
        <v>13267.11</v>
      </c>
      <c r="D670" s="118">
        <v>0.03</v>
      </c>
      <c r="E670" s="118">
        <v>0.21</v>
      </c>
      <c r="F670" s="118">
        <v>79417.279999999999</v>
      </c>
      <c r="G670" s="118">
        <v>20488784.66</v>
      </c>
      <c r="H670" s="118">
        <v>42589.06</v>
      </c>
      <c r="I670" s="118">
        <v>89509.91</v>
      </c>
      <c r="J670" s="118">
        <v>2043480.8</v>
      </c>
      <c r="K670" s="118">
        <v>5395519.2000000002</v>
      </c>
      <c r="L670" s="118">
        <v>0.38</v>
      </c>
      <c r="M670" s="118">
        <v>0.21</v>
      </c>
      <c r="N670" s="118">
        <v>143200082.20098925</v>
      </c>
      <c r="O670" s="227"/>
    </row>
    <row r="671" spans="2:15" x14ac:dyDescent="0.2">
      <c r="B671" s="118">
        <v>670</v>
      </c>
      <c r="C671" s="118">
        <v>13612.75</v>
      </c>
      <c r="D671" s="118">
        <v>0.04</v>
      </c>
      <c r="E671" s="118">
        <v>0.17</v>
      </c>
      <c r="F671" s="118">
        <v>81699.850000000006</v>
      </c>
      <c r="G671" s="118">
        <v>21346610.960000001</v>
      </c>
      <c r="H671" s="118">
        <v>49344.14</v>
      </c>
      <c r="I671" s="118">
        <v>101488.5</v>
      </c>
      <c r="J671" s="118">
        <v>2950843.45</v>
      </c>
      <c r="K671" s="118">
        <v>5395519.2000000002</v>
      </c>
      <c r="L671" s="118">
        <v>0.38</v>
      </c>
      <c r="M671" s="118">
        <v>0.28999999999999998</v>
      </c>
      <c r="N671" s="118">
        <v>64901556.010245234</v>
      </c>
      <c r="O671" s="227"/>
    </row>
    <row r="672" spans="2:15" x14ac:dyDescent="0.2">
      <c r="B672" s="118">
        <v>671</v>
      </c>
      <c r="C672" s="118">
        <v>22340.03</v>
      </c>
      <c r="D672" s="118">
        <v>0.03</v>
      </c>
      <c r="E672" s="118">
        <v>0.28999999999999998</v>
      </c>
      <c r="F672" s="118">
        <v>52539.81</v>
      </c>
      <c r="G672" s="118">
        <v>19599106.710000001</v>
      </c>
      <c r="H672" s="118">
        <v>61912.47</v>
      </c>
      <c r="I672" s="118">
        <v>98812.87</v>
      </c>
      <c r="J672" s="118">
        <v>2136342.6800000002</v>
      </c>
      <c r="K672" s="118">
        <v>5395519.2000000002</v>
      </c>
      <c r="L672" s="118">
        <v>0.4</v>
      </c>
      <c r="M672" s="118">
        <v>0.33</v>
      </c>
      <c r="N672" s="118">
        <v>89367702.662115589</v>
      </c>
      <c r="O672" s="227"/>
    </row>
    <row r="673" spans="2:15" x14ac:dyDescent="0.2">
      <c r="B673" s="118">
        <v>672</v>
      </c>
      <c r="C673" s="118">
        <v>12393.94</v>
      </c>
      <c r="D673" s="118">
        <v>0.03</v>
      </c>
      <c r="E673" s="118">
        <v>0.19</v>
      </c>
      <c r="F673" s="118">
        <v>60297.51</v>
      </c>
      <c r="G673" s="118">
        <v>21446668.82</v>
      </c>
      <c r="H673" s="118">
        <v>52844.45</v>
      </c>
      <c r="I673" s="118">
        <v>123612.81</v>
      </c>
      <c r="J673" s="118">
        <v>1749421.69</v>
      </c>
      <c r="K673" s="118">
        <v>5395519.2000000002</v>
      </c>
      <c r="L673" s="118">
        <v>0.36</v>
      </c>
      <c r="M673" s="118">
        <v>0.33</v>
      </c>
      <c r="N673" s="118">
        <v>25649212.839984182</v>
      </c>
      <c r="O673" s="227"/>
    </row>
    <row r="674" spans="2:15" x14ac:dyDescent="0.2">
      <c r="B674" s="118">
        <v>673</v>
      </c>
      <c r="C674" s="118">
        <v>23787.97</v>
      </c>
      <c r="D674" s="118">
        <v>0.04</v>
      </c>
      <c r="E674" s="118">
        <v>0.19</v>
      </c>
      <c r="F674" s="118">
        <v>42002.05</v>
      </c>
      <c r="G674" s="118">
        <v>25032357.190000001</v>
      </c>
      <c r="H674" s="118">
        <v>41889.74</v>
      </c>
      <c r="I674" s="118">
        <v>93314.79</v>
      </c>
      <c r="J674" s="118">
        <v>2165414.02</v>
      </c>
      <c r="K674" s="118">
        <v>5395519.2000000002</v>
      </c>
      <c r="L674" s="118">
        <v>0.41</v>
      </c>
      <c r="M674" s="118">
        <v>0.26</v>
      </c>
      <c r="N674" s="118">
        <v>76471235.613690823</v>
      </c>
      <c r="O674" s="227"/>
    </row>
    <row r="675" spans="2:15" x14ac:dyDescent="0.2">
      <c r="B675" s="118">
        <v>674</v>
      </c>
      <c r="C675" s="118">
        <v>28695.14</v>
      </c>
      <c r="D675" s="118">
        <v>0.03</v>
      </c>
      <c r="E675" s="118">
        <v>0.21</v>
      </c>
      <c r="F675" s="118">
        <v>86742.13</v>
      </c>
      <c r="G675" s="118">
        <v>13460087.77</v>
      </c>
      <c r="H675" s="118">
        <v>59142.38</v>
      </c>
      <c r="I675" s="118">
        <v>138028.68</v>
      </c>
      <c r="J675" s="118">
        <v>1664978.46</v>
      </c>
      <c r="K675" s="118">
        <v>5395519.2000000002</v>
      </c>
      <c r="L675" s="118">
        <v>0.48</v>
      </c>
      <c r="M675" s="118">
        <v>0.33</v>
      </c>
      <c r="N675" s="118">
        <v>132670083.28217064</v>
      </c>
      <c r="O675" s="227"/>
    </row>
    <row r="676" spans="2:15" x14ac:dyDescent="0.2">
      <c r="B676" s="118">
        <v>675</v>
      </c>
      <c r="C676" s="118">
        <v>17704.060000000001</v>
      </c>
      <c r="D676" s="118">
        <v>0.04</v>
      </c>
      <c r="E676" s="118">
        <v>0.18</v>
      </c>
      <c r="F676" s="118">
        <v>45326.400000000001</v>
      </c>
      <c r="G676" s="118">
        <v>17912340.77</v>
      </c>
      <c r="H676" s="118">
        <v>45990.69</v>
      </c>
      <c r="I676" s="118">
        <v>104997.97</v>
      </c>
      <c r="J676" s="118">
        <v>2512022.2400000002</v>
      </c>
      <c r="K676" s="118">
        <v>5395519.2000000002</v>
      </c>
      <c r="L676" s="118">
        <v>0.56000000000000005</v>
      </c>
      <c r="M676" s="118">
        <v>0.22</v>
      </c>
      <c r="N676" s="118">
        <v>56906739.031890981</v>
      </c>
      <c r="O676" s="227"/>
    </row>
    <row r="677" spans="2:15" x14ac:dyDescent="0.2">
      <c r="B677" s="118">
        <v>676</v>
      </c>
      <c r="C677" s="118">
        <v>38819.61</v>
      </c>
      <c r="D677" s="118">
        <v>0.04</v>
      </c>
      <c r="E677" s="118">
        <v>0.28000000000000003</v>
      </c>
      <c r="F677" s="118">
        <v>63590.86</v>
      </c>
      <c r="G677" s="118">
        <v>19298872.620000001</v>
      </c>
      <c r="H677" s="118">
        <v>48394.99</v>
      </c>
      <c r="I677" s="118">
        <v>145898.54999999999</v>
      </c>
      <c r="J677" s="118">
        <v>2205237.15</v>
      </c>
      <c r="K677" s="118">
        <v>5395519.2000000002</v>
      </c>
      <c r="L677" s="118">
        <v>0.37</v>
      </c>
      <c r="M677" s="118">
        <v>0.24</v>
      </c>
      <c r="N677" s="118">
        <v>443313972.73027688</v>
      </c>
      <c r="O677" s="227"/>
    </row>
    <row r="678" spans="2:15" x14ac:dyDescent="0.2">
      <c r="B678" s="118">
        <v>677</v>
      </c>
      <c r="C678" s="118">
        <v>6177.87</v>
      </c>
      <c r="D678" s="118">
        <v>0.03</v>
      </c>
      <c r="E678" s="118">
        <v>0.17</v>
      </c>
      <c r="F678" s="118">
        <v>67769.27</v>
      </c>
      <c r="G678" s="118">
        <v>14072292.869999999</v>
      </c>
      <c r="H678" s="118">
        <v>37240.839999999997</v>
      </c>
      <c r="I678" s="118">
        <v>77112.59</v>
      </c>
      <c r="J678" s="118">
        <v>2804621.73</v>
      </c>
      <c r="K678" s="118">
        <v>5395519.2000000002</v>
      </c>
      <c r="L678" s="118">
        <v>0.48</v>
      </c>
      <c r="M678" s="118">
        <v>0.25</v>
      </c>
      <c r="N678" s="118">
        <v>16635148.803950612</v>
      </c>
      <c r="O678" s="227"/>
    </row>
    <row r="679" spans="2:15" x14ac:dyDescent="0.2">
      <c r="B679" s="118">
        <v>678</v>
      </c>
      <c r="C679" s="118">
        <v>29181.360000000001</v>
      </c>
      <c r="D679" s="118">
        <v>0.03</v>
      </c>
      <c r="E679" s="118">
        <v>0.16</v>
      </c>
      <c r="F679" s="118">
        <v>80704.55</v>
      </c>
      <c r="G679" s="118">
        <v>16198556.23</v>
      </c>
      <c r="H679" s="118">
        <v>54652.69</v>
      </c>
      <c r="I679" s="118">
        <v>85757.57</v>
      </c>
      <c r="J679" s="118">
        <v>2970356.81</v>
      </c>
      <c r="K679" s="118">
        <v>5395519.2000000002</v>
      </c>
      <c r="L679" s="118">
        <v>0.47</v>
      </c>
      <c r="M679" s="118">
        <v>0.34</v>
      </c>
      <c r="N679" s="118">
        <v>83444254.143915921</v>
      </c>
      <c r="O679" s="227"/>
    </row>
    <row r="680" spans="2:15" x14ac:dyDescent="0.2">
      <c r="B680" s="118">
        <v>679</v>
      </c>
      <c r="C680" s="118">
        <v>34487.43</v>
      </c>
      <c r="D680" s="118">
        <v>0.04</v>
      </c>
      <c r="E680" s="118">
        <v>0.28000000000000003</v>
      </c>
      <c r="F680" s="118">
        <v>84154.05</v>
      </c>
      <c r="G680" s="118">
        <v>26941360.850000001</v>
      </c>
      <c r="H680" s="118">
        <v>52705.760000000002</v>
      </c>
      <c r="I680" s="118">
        <v>98545.3</v>
      </c>
      <c r="J680" s="118">
        <v>2701637.15</v>
      </c>
      <c r="K680" s="118">
        <v>5395519.2000000002</v>
      </c>
      <c r="L680" s="118">
        <v>0.53</v>
      </c>
      <c r="M680" s="118">
        <v>0.3</v>
      </c>
      <c r="N680" s="118">
        <v>243567879.02194947</v>
      </c>
      <c r="O680" s="227"/>
    </row>
    <row r="681" spans="2:15" x14ac:dyDescent="0.2">
      <c r="B681" s="118">
        <v>680</v>
      </c>
      <c r="C681" s="118">
        <v>10442.129999999999</v>
      </c>
      <c r="D681" s="118">
        <v>0.04</v>
      </c>
      <c r="E681" s="118">
        <v>0.21</v>
      </c>
      <c r="F681" s="118">
        <v>46612.86</v>
      </c>
      <c r="G681" s="118">
        <v>28405072.989999998</v>
      </c>
      <c r="H681" s="118">
        <v>40261.57</v>
      </c>
      <c r="I681" s="118">
        <v>66546.14</v>
      </c>
      <c r="J681" s="118">
        <v>2852751.15</v>
      </c>
      <c r="K681" s="118">
        <v>5395519.2000000002</v>
      </c>
      <c r="L681" s="118">
        <v>0.42</v>
      </c>
      <c r="M681" s="118">
        <v>0.26</v>
      </c>
      <c r="N681" s="118">
        <v>23609068.968591686</v>
      </c>
      <c r="O681" s="227"/>
    </row>
    <row r="682" spans="2:15" x14ac:dyDescent="0.2">
      <c r="B682" s="118">
        <v>681</v>
      </c>
      <c r="C682" s="118">
        <v>31316.82</v>
      </c>
      <c r="D682" s="118">
        <v>0.03</v>
      </c>
      <c r="E682" s="118">
        <v>0.22</v>
      </c>
      <c r="F682" s="118">
        <v>85064.12</v>
      </c>
      <c r="G682" s="118">
        <v>14190379.1</v>
      </c>
      <c r="H682" s="118">
        <v>56097.31</v>
      </c>
      <c r="I682" s="118">
        <v>91570.96</v>
      </c>
      <c r="J682" s="118">
        <v>2453070.35</v>
      </c>
      <c r="K682" s="118">
        <v>5395519.2000000002</v>
      </c>
      <c r="L682" s="118">
        <v>0.48</v>
      </c>
      <c r="M682" s="118">
        <v>0.26</v>
      </c>
      <c r="N682" s="118">
        <v>244517414.50840124</v>
      </c>
      <c r="O682" s="227"/>
    </row>
    <row r="683" spans="2:15" x14ac:dyDescent="0.2">
      <c r="B683" s="118">
        <v>682</v>
      </c>
      <c r="C683" s="118">
        <v>27451.99</v>
      </c>
      <c r="D683" s="118">
        <v>0.04</v>
      </c>
      <c r="E683" s="118">
        <v>0.24</v>
      </c>
      <c r="F683" s="118">
        <v>63451.38</v>
      </c>
      <c r="G683" s="118">
        <v>20429195.149999999</v>
      </c>
      <c r="H683" s="118">
        <v>48865.86</v>
      </c>
      <c r="I683" s="118">
        <v>62924.41</v>
      </c>
      <c r="J683" s="118">
        <v>1489006.26</v>
      </c>
      <c r="K683" s="118">
        <v>5395519.2000000002</v>
      </c>
      <c r="L683" s="118">
        <v>0.43</v>
      </c>
      <c r="M683" s="118">
        <v>0.3</v>
      </c>
      <c r="N683" s="118">
        <v>147910241.91027072</v>
      </c>
      <c r="O683" s="227"/>
    </row>
    <row r="684" spans="2:15" x14ac:dyDescent="0.2">
      <c r="B684" s="118">
        <v>683</v>
      </c>
      <c r="C684" s="118">
        <v>15133.08</v>
      </c>
      <c r="D684" s="118">
        <v>0.03</v>
      </c>
      <c r="E684" s="118">
        <v>0.26</v>
      </c>
      <c r="F684" s="118">
        <v>55003.46</v>
      </c>
      <c r="G684" s="118">
        <v>12453063.07</v>
      </c>
      <c r="H684" s="118">
        <v>62587.839999999997</v>
      </c>
      <c r="I684" s="118">
        <v>132917.91</v>
      </c>
      <c r="J684" s="118">
        <v>2807131.72</v>
      </c>
      <c r="K684" s="118">
        <v>5395519.2000000002</v>
      </c>
      <c r="L684" s="118">
        <v>0.4</v>
      </c>
      <c r="M684" s="118">
        <v>0.34</v>
      </c>
      <c r="N684" s="118">
        <v>51145341.076463915</v>
      </c>
      <c r="O684" s="227"/>
    </row>
    <row r="685" spans="2:15" x14ac:dyDescent="0.2">
      <c r="B685" s="118">
        <v>684</v>
      </c>
      <c r="C685" s="118">
        <v>29207.3</v>
      </c>
      <c r="D685" s="118">
        <v>0.05</v>
      </c>
      <c r="E685" s="118">
        <v>0.21</v>
      </c>
      <c r="F685" s="118">
        <v>70182.36</v>
      </c>
      <c r="G685" s="118">
        <v>24313082.920000002</v>
      </c>
      <c r="H685" s="118">
        <v>30480.09</v>
      </c>
      <c r="I685" s="118">
        <v>93258.54</v>
      </c>
      <c r="J685" s="118">
        <v>2588679.63</v>
      </c>
      <c r="K685" s="118">
        <v>5395519.2000000002</v>
      </c>
      <c r="L685" s="118">
        <v>0.36</v>
      </c>
      <c r="M685" s="118">
        <v>0.23</v>
      </c>
      <c r="N685" s="118">
        <v>315758629.66308099</v>
      </c>
      <c r="O685" s="227"/>
    </row>
    <row r="686" spans="2:15" x14ac:dyDescent="0.2">
      <c r="B686" s="118">
        <v>685</v>
      </c>
      <c r="C686" s="118">
        <v>30808.22</v>
      </c>
      <c r="D686" s="118">
        <v>0.03</v>
      </c>
      <c r="E686" s="118">
        <v>0.26</v>
      </c>
      <c r="F686" s="118">
        <v>59886.8</v>
      </c>
      <c r="G686" s="118">
        <v>23719466.800000001</v>
      </c>
      <c r="H686" s="118">
        <v>69862.58</v>
      </c>
      <c r="I686" s="118">
        <v>107028.2</v>
      </c>
      <c r="J686" s="118">
        <v>2058501.75</v>
      </c>
      <c r="K686" s="118">
        <v>5395519.2000000002</v>
      </c>
      <c r="L686" s="118">
        <v>0.4</v>
      </c>
      <c r="M686" s="118">
        <v>0.34</v>
      </c>
      <c r="N686" s="118">
        <v>121639290.6530048</v>
      </c>
      <c r="O686" s="227"/>
    </row>
    <row r="687" spans="2:15" x14ac:dyDescent="0.2">
      <c r="B687" s="118">
        <v>686</v>
      </c>
      <c r="C687" s="118">
        <v>41985.61</v>
      </c>
      <c r="D687" s="118">
        <v>0.04</v>
      </c>
      <c r="E687" s="118">
        <v>0.12</v>
      </c>
      <c r="F687" s="118">
        <v>94565.13</v>
      </c>
      <c r="G687" s="118">
        <v>13991704.99</v>
      </c>
      <c r="H687" s="118">
        <v>64636.29</v>
      </c>
      <c r="I687" s="118">
        <v>106793.45</v>
      </c>
      <c r="J687" s="118">
        <v>2261912.13</v>
      </c>
      <c r="K687" s="118">
        <v>5395519.2000000002</v>
      </c>
      <c r="L687" s="118">
        <v>0.43</v>
      </c>
      <c r="M687" s="118">
        <v>0.28999999999999998</v>
      </c>
      <c r="N687" s="118">
        <v>190556942.20284665</v>
      </c>
      <c r="O687" s="227"/>
    </row>
    <row r="688" spans="2:15" x14ac:dyDescent="0.2">
      <c r="B688" s="118">
        <v>687</v>
      </c>
      <c r="C688" s="118">
        <v>16133.38</v>
      </c>
      <c r="D688" s="118">
        <v>0.03</v>
      </c>
      <c r="E688" s="118">
        <v>0.19</v>
      </c>
      <c r="F688" s="118">
        <v>66409.679999999993</v>
      </c>
      <c r="G688" s="118">
        <v>16952354.93</v>
      </c>
      <c r="H688" s="118">
        <v>59685.68</v>
      </c>
      <c r="I688" s="118">
        <v>111948.95</v>
      </c>
      <c r="J688" s="118">
        <v>3323102.85</v>
      </c>
      <c r="K688" s="118">
        <v>5395519.2000000002</v>
      </c>
      <c r="L688" s="118">
        <v>0.46</v>
      </c>
      <c r="M688" s="118">
        <v>0.35</v>
      </c>
      <c r="N688" s="118">
        <v>32888234.941065259</v>
      </c>
      <c r="O688" s="227"/>
    </row>
    <row r="689" spans="2:15" x14ac:dyDescent="0.2">
      <c r="B689" s="118">
        <v>688</v>
      </c>
      <c r="C689" s="118">
        <v>36016.44</v>
      </c>
      <c r="D689" s="118">
        <v>0.04</v>
      </c>
      <c r="E689" s="118">
        <v>0.25</v>
      </c>
      <c r="F689" s="118">
        <v>79549.350000000006</v>
      </c>
      <c r="G689" s="118">
        <v>23225246.699999999</v>
      </c>
      <c r="H689" s="118">
        <v>52989.13</v>
      </c>
      <c r="I689" s="118">
        <v>92437.59</v>
      </c>
      <c r="J689" s="118">
        <v>2446536.0099999998</v>
      </c>
      <c r="K689" s="118">
        <v>5395519.2000000002</v>
      </c>
      <c r="L689" s="118">
        <v>0.47</v>
      </c>
      <c r="M689" s="118">
        <v>0.35</v>
      </c>
      <c r="N689" s="118">
        <v>172952257.48987967</v>
      </c>
      <c r="O689" s="227"/>
    </row>
    <row r="690" spans="2:15" x14ac:dyDescent="0.2">
      <c r="B690" s="118">
        <v>689</v>
      </c>
      <c r="C690" s="118">
        <v>22606.32</v>
      </c>
      <c r="D690" s="118">
        <v>0.04</v>
      </c>
      <c r="E690" s="118">
        <v>0.18</v>
      </c>
      <c r="F690" s="118">
        <v>46564.5</v>
      </c>
      <c r="G690" s="118">
        <v>24448652.289999999</v>
      </c>
      <c r="H690" s="118">
        <v>44940.37</v>
      </c>
      <c r="I690" s="118">
        <v>96747.29</v>
      </c>
      <c r="J690" s="118">
        <v>2298913.1800000002</v>
      </c>
      <c r="K690" s="118">
        <v>5395519.2000000002</v>
      </c>
      <c r="L690" s="118">
        <v>0.35</v>
      </c>
      <c r="M690" s="118">
        <v>0.25</v>
      </c>
      <c r="N690" s="118">
        <v>95409207.480317309</v>
      </c>
      <c r="O690" s="227"/>
    </row>
    <row r="691" spans="2:15" x14ac:dyDescent="0.2">
      <c r="B691" s="118">
        <v>690</v>
      </c>
      <c r="C691" s="118">
        <v>25192.43</v>
      </c>
      <c r="D691" s="118">
        <v>0.03</v>
      </c>
      <c r="E691" s="118">
        <v>0.2</v>
      </c>
      <c r="F691" s="118">
        <v>72860.94</v>
      </c>
      <c r="G691" s="118">
        <v>15014897.34</v>
      </c>
      <c r="H691" s="118">
        <v>33797.040000000001</v>
      </c>
      <c r="I691" s="118">
        <v>69870.25</v>
      </c>
      <c r="J691" s="118">
        <v>2364473.96</v>
      </c>
      <c r="K691" s="118">
        <v>5395519.2000000002</v>
      </c>
      <c r="L691" s="118">
        <v>0.37</v>
      </c>
      <c r="M691" s="118">
        <v>0.32</v>
      </c>
      <c r="N691" s="118">
        <v>116946883.30991545</v>
      </c>
      <c r="O691" s="227"/>
    </row>
    <row r="692" spans="2:15" x14ac:dyDescent="0.2">
      <c r="B692" s="118">
        <v>691</v>
      </c>
      <c r="C692" s="118">
        <v>19925.8</v>
      </c>
      <c r="D692" s="118">
        <v>0.03</v>
      </c>
      <c r="E692" s="118">
        <v>0.15</v>
      </c>
      <c r="F692" s="118">
        <v>59644.09</v>
      </c>
      <c r="G692" s="118">
        <v>25801122.300000001</v>
      </c>
      <c r="H692" s="118">
        <v>47032.36</v>
      </c>
      <c r="I692" s="118">
        <v>121665.57</v>
      </c>
      <c r="J692" s="118">
        <v>2238945.41</v>
      </c>
      <c r="K692" s="118">
        <v>5395519.2000000002</v>
      </c>
      <c r="L692" s="118">
        <v>0.49</v>
      </c>
      <c r="M692" s="118">
        <v>0.26</v>
      </c>
      <c r="N692" s="118">
        <v>49189625.665117212</v>
      </c>
      <c r="O692" s="227"/>
    </row>
    <row r="693" spans="2:15" x14ac:dyDescent="0.2">
      <c r="B693" s="118">
        <v>692</v>
      </c>
      <c r="C693" s="118">
        <v>19847.38</v>
      </c>
      <c r="D693" s="118">
        <v>0.03</v>
      </c>
      <c r="E693" s="118">
        <v>0.15</v>
      </c>
      <c r="F693" s="118">
        <v>78774.87</v>
      </c>
      <c r="G693" s="118">
        <v>17723095.030000001</v>
      </c>
      <c r="H693" s="118">
        <v>34638.99</v>
      </c>
      <c r="I693" s="118">
        <v>82906.149999999994</v>
      </c>
      <c r="J693" s="118">
        <v>2003995.35</v>
      </c>
      <c r="K693" s="118">
        <v>5395519.2000000002</v>
      </c>
      <c r="L693" s="118">
        <v>0.36</v>
      </c>
      <c r="M693" s="118">
        <v>0.35</v>
      </c>
      <c r="N693" s="118">
        <v>52478175.604440331</v>
      </c>
      <c r="O693" s="227"/>
    </row>
    <row r="694" spans="2:15" x14ac:dyDescent="0.2">
      <c r="B694" s="118">
        <v>693</v>
      </c>
      <c r="C694" s="118">
        <v>29846.720000000001</v>
      </c>
      <c r="D694" s="118">
        <v>0.03</v>
      </c>
      <c r="E694" s="118">
        <v>0.26</v>
      </c>
      <c r="F694" s="118">
        <v>80716</v>
      </c>
      <c r="G694" s="118">
        <v>16997312.59</v>
      </c>
      <c r="H694" s="118">
        <v>53819.37</v>
      </c>
      <c r="I694" s="118">
        <v>74911.100000000006</v>
      </c>
      <c r="J694" s="118">
        <v>3071095.51</v>
      </c>
      <c r="K694" s="118">
        <v>5395519.2000000002</v>
      </c>
      <c r="L694" s="118">
        <v>0.55000000000000004</v>
      </c>
      <c r="M694" s="118">
        <v>0.22</v>
      </c>
      <c r="N694" s="118">
        <v>298511203.77885443</v>
      </c>
      <c r="O694" s="227"/>
    </row>
    <row r="695" spans="2:15" x14ac:dyDescent="0.2">
      <c r="B695" s="118">
        <v>694</v>
      </c>
      <c r="C695" s="118">
        <v>20011.38</v>
      </c>
      <c r="D695" s="118">
        <v>0.04</v>
      </c>
      <c r="E695" s="118">
        <v>0.16</v>
      </c>
      <c r="F695" s="118">
        <v>45797.29</v>
      </c>
      <c r="G695" s="118">
        <v>20717474.600000001</v>
      </c>
      <c r="H695" s="118">
        <v>44982.91</v>
      </c>
      <c r="I695" s="118">
        <v>106259.19</v>
      </c>
      <c r="J695" s="118">
        <v>3008703.06</v>
      </c>
      <c r="K695" s="118">
        <v>5395519.2000000002</v>
      </c>
      <c r="L695" s="118">
        <v>0.34</v>
      </c>
      <c r="M695" s="118">
        <v>0.23</v>
      </c>
      <c r="N695" s="118">
        <v>86641304.679256529</v>
      </c>
      <c r="O695" s="227"/>
    </row>
    <row r="696" spans="2:15" x14ac:dyDescent="0.2">
      <c r="B696" s="118">
        <v>695</v>
      </c>
      <c r="C696" s="118">
        <v>14300.07</v>
      </c>
      <c r="D696" s="118">
        <v>0.04</v>
      </c>
      <c r="E696" s="118">
        <v>0.23</v>
      </c>
      <c r="F696" s="118">
        <v>49535.79</v>
      </c>
      <c r="G696" s="118">
        <v>16586657.470000001</v>
      </c>
      <c r="H696" s="118">
        <v>55212.15</v>
      </c>
      <c r="I696" s="118">
        <v>94875.53</v>
      </c>
      <c r="J696" s="118">
        <v>2422622.2999999998</v>
      </c>
      <c r="K696" s="118">
        <v>5395519.2000000002</v>
      </c>
      <c r="L696" s="118">
        <v>0.41</v>
      </c>
      <c r="M696" s="118">
        <v>0.31</v>
      </c>
      <c r="N696" s="118">
        <v>45005735.157713391</v>
      </c>
      <c r="O696" s="227"/>
    </row>
    <row r="697" spans="2:15" x14ac:dyDescent="0.2">
      <c r="B697" s="118">
        <v>696</v>
      </c>
      <c r="C697" s="118">
        <v>19186.009999999998</v>
      </c>
      <c r="D697" s="118">
        <v>0.02</v>
      </c>
      <c r="E697" s="118">
        <v>0.25</v>
      </c>
      <c r="F697" s="118">
        <v>62153.89</v>
      </c>
      <c r="G697" s="118">
        <v>26095356.800000001</v>
      </c>
      <c r="H697" s="118">
        <v>51150.22</v>
      </c>
      <c r="I697" s="118">
        <v>92699.38</v>
      </c>
      <c r="J697" s="118">
        <v>2301074.25</v>
      </c>
      <c r="K697" s="118">
        <v>5395519.2000000002</v>
      </c>
      <c r="L697" s="118">
        <v>0.42</v>
      </c>
      <c r="M697" s="118">
        <v>0.27</v>
      </c>
      <c r="N697" s="118">
        <v>98883585.539616212</v>
      </c>
      <c r="O697" s="227"/>
    </row>
    <row r="698" spans="2:15" x14ac:dyDescent="0.2">
      <c r="B698" s="118">
        <v>697</v>
      </c>
      <c r="C698" s="118">
        <v>32942.43</v>
      </c>
      <c r="D698" s="118">
        <v>0.03</v>
      </c>
      <c r="E698" s="118">
        <v>0.2</v>
      </c>
      <c r="F698" s="118">
        <v>74501.919999999998</v>
      </c>
      <c r="G698" s="118">
        <v>15758265.890000001</v>
      </c>
      <c r="H698" s="118">
        <v>53486.04</v>
      </c>
      <c r="I698" s="118">
        <v>124852.45</v>
      </c>
      <c r="J698" s="118">
        <v>2495521.23</v>
      </c>
      <c r="K698" s="118">
        <v>5395519.2000000002</v>
      </c>
      <c r="L698" s="118">
        <v>0.47</v>
      </c>
      <c r="M698" s="118">
        <v>0.23</v>
      </c>
      <c r="N698" s="118">
        <v>255393263.47639927</v>
      </c>
      <c r="O698" s="227"/>
    </row>
    <row r="699" spans="2:15" x14ac:dyDescent="0.2">
      <c r="B699" s="118">
        <v>698</v>
      </c>
      <c r="C699" s="118">
        <v>18210.72</v>
      </c>
      <c r="D699" s="118">
        <v>0.04</v>
      </c>
      <c r="E699" s="118">
        <v>0.27</v>
      </c>
      <c r="F699" s="118">
        <v>45463.49</v>
      </c>
      <c r="G699" s="118">
        <v>14881103.24</v>
      </c>
      <c r="H699" s="118">
        <v>52304.85</v>
      </c>
      <c r="I699" s="118">
        <v>133346.26</v>
      </c>
      <c r="J699" s="118">
        <v>2767567.14</v>
      </c>
      <c r="K699" s="118">
        <v>5395519.2000000002</v>
      </c>
      <c r="L699" s="118">
        <v>0.5</v>
      </c>
      <c r="M699" s="118">
        <v>0.23</v>
      </c>
      <c r="N699" s="118">
        <v>109688604.14129147</v>
      </c>
      <c r="O699" s="227"/>
    </row>
    <row r="700" spans="2:15" x14ac:dyDescent="0.2">
      <c r="B700" s="118">
        <v>699</v>
      </c>
      <c r="C700" s="118">
        <v>47911.01</v>
      </c>
      <c r="D700" s="118">
        <v>0.03</v>
      </c>
      <c r="E700" s="118">
        <v>0.16</v>
      </c>
      <c r="F700" s="118">
        <v>80524.070000000007</v>
      </c>
      <c r="G700" s="118">
        <v>17999409.27</v>
      </c>
      <c r="H700" s="118">
        <v>54956.55</v>
      </c>
      <c r="I700" s="118">
        <v>73880.39</v>
      </c>
      <c r="J700" s="118">
        <v>2383888.5099999998</v>
      </c>
      <c r="K700" s="118">
        <v>5395519.2000000002</v>
      </c>
      <c r="L700" s="118">
        <v>0.4</v>
      </c>
      <c r="M700" s="118">
        <v>0.31</v>
      </c>
      <c r="N700" s="118">
        <v>208826508.86919978</v>
      </c>
      <c r="O700" s="227"/>
    </row>
    <row r="701" spans="2:15" x14ac:dyDescent="0.2">
      <c r="B701" s="118">
        <v>700</v>
      </c>
      <c r="C701" s="118">
        <v>28023.49</v>
      </c>
      <c r="D701" s="118">
        <v>0.02</v>
      </c>
      <c r="E701" s="118">
        <v>0.2</v>
      </c>
      <c r="F701" s="118">
        <v>70343.740000000005</v>
      </c>
      <c r="G701" s="118">
        <v>20366316.440000001</v>
      </c>
      <c r="H701" s="118">
        <v>47090.15</v>
      </c>
      <c r="I701" s="118">
        <v>77216.929999999993</v>
      </c>
      <c r="J701" s="118">
        <v>1945316.56</v>
      </c>
      <c r="K701" s="118">
        <v>5395519.2000000002</v>
      </c>
      <c r="L701" s="118">
        <v>0.34</v>
      </c>
      <c r="M701" s="118">
        <v>0.25</v>
      </c>
      <c r="N701" s="118">
        <v>197032441.68890521</v>
      </c>
      <c r="O701" s="227"/>
    </row>
    <row r="702" spans="2:15" x14ac:dyDescent="0.2">
      <c r="B702" s="118">
        <v>701</v>
      </c>
      <c r="C702" s="118">
        <v>17043.88</v>
      </c>
      <c r="D702" s="118">
        <v>0.03</v>
      </c>
      <c r="E702" s="118">
        <v>0.24</v>
      </c>
      <c r="F702" s="118">
        <v>76231.600000000006</v>
      </c>
      <c r="G702" s="118">
        <v>16315867.800000001</v>
      </c>
      <c r="H702" s="118">
        <v>59825.46</v>
      </c>
      <c r="I702" s="118">
        <v>113161.37</v>
      </c>
      <c r="J702" s="118">
        <v>2065489.78</v>
      </c>
      <c r="K702" s="118">
        <v>5395519.2000000002</v>
      </c>
      <c r="L702" s="118">
        <v>0.37</v>
      </c>
      <c r="M702" s="118">
        <v>0.23</v>
      </c>
      <c r="N702" s="118">
        <v>187836138.02853438</v>
      </c>
      <c r="O702" s="227"/>
    </row>
    <row r="703" spans="2:15" x14ac:dyDescent="0.2">
      <c r="B703" s="118">
        <v>702</v>
      </c>
      <c r="C703" s="118">
        <v>29578.6</v>
      </c>
      <c r="D703" s="118">
        <v>0.04</v>
      </c>
      <c r="E703" s="118">
        <v>0.17</v>
      </c>
      <c r="F703" s="118">
        <v>85206.49</v>
      </c>
      <c r="G703" s="118">
        <v>14292283.33</v>
      </c>
      <c r="H703" s="118">
        <v>60675.34</v>
      </c>
      <c r="I703" s="118">
        <v>133583.12</v>
      </c>
      <c r="J703" s="118">
        <v>1914223.52</v>
      </c>
      <c r="K703" s="118">
        <v>5395519.2000000002</v>
      </c>
      <c r="L703" s="118">
        <v>0.41</v>
      </c>
      <c r="M703" s="118">
        <v>0.27</v>
      </c>
      <c r="N703" s="118">
        <v>203201399.73447293</v>
      </c>
      <c r="O703" s="227"/>
    </row>
    <row r="704" spans="2:15" x14ac:dyDescent="0.2">
      <c r="B704" s="118">
        <v>703</v>
      </c>
      <c r="C704" s="118">
        <v>21427.96</v>
      </c>
      <c r="D704" s="118">
        <v>0.03</v>
      </c>
      <c r="E704" s="118">
        <v>0.26</v>
      </c>
      <c r="F704" s="118">
        <v>43474.2</v>
      </c>
      <c r="G704" s="118">
        <v>21085413.559999999</v>
      </c>
      <c r="H704" s="118">
        <v>28771.97</v>
      </c>
      <c r="I704" s="118">
        <v>77415.02</v>
      </c>
      <c r="J704" s="118">
        <v>3545514.58</v>
      </c>
      <c r="K704" s="118">
        <v>5395519.2000000002</v>
      </c>
      <c r="L704" s="118">
        <v>0.44</v>
      </c>
      <c r="M704" s="118">
        <v>0.26</v>
      </c>
      <c r="N704" s="118">
        <v>91839010.789612651</v>
      </c>
      <c r="O704" s="227"/>
    </row>
    <row r="705" spans="2:15" x14ac:dyDescent="0.2">
      <c r="B705" s="118">
        <v>704</v>
      </c>
      <c r="C705" s="118">
        <v>17075.55</v>
      </c>
      <c r="D705" s="118">
        <v>0.03</v>
      </c>
      <c r="E705" s="118">
        <v>0.24</v>
      </c>
      <c r="F705" s="118">
        <v>65477.18</v>
      </c>
      <c r="G705" s="118">
        <v>21513055.09</v>
      </c>
      <c r="H705" s="118">
        <v>68701.789999999994</v>
      </c>
      <c r="I705" s="118">
        <v>92891.06</v>
      </c>
      <c r="J705" s="118">
        <v>2544605.5499999998</v>
      </c>
      <c r="K705" s="118">
        <v>5395519.2000000002</v>
      </c>
      <c r="L705" s="118">
        <v>0.39</v>
      </c>
      <c r="M705" s="118">
        <v>0.28000000000000003</v>
      </c>
      <c r="N705" s="118">
        <v>98400582.430594608</v>
      </c>
      <c r="O705" s="227"/>
    </row>
    <row r="706" spans="2:15" x14ac:dyDescent="0.2">
      <c r="B706" s="118">
        <v>705</v>
      </c>
      <c r="C706" s="118">
        <v>29701.33</v>
      </c>
      <c r="D706" s="118">
        <v>0.04</v>
      </c>
      <c r="E706" s="118">
        <v>0.23</v>
      </c>
      <c r="F706" s="118">
        <v>75287.47</v>
      </c>
      <c r="G706" s="118">
        <v>19187088.780000001</v>
      </c>
      <c r="H706" s="118">
        <v>51264.32</v>
      </c>
      <c r="I706" s="118">
        <v>100038.53</v>
      </c>
      <c r="J706" s="118">
        <v>2861689.45</v>
      </c>
      <c r="K706" s="118">
        <v>5395519.2000000002</v>
      </c>
      <c r="L706" s="118">
        <v>0.37</v>
      </c>
      <c r="M706" s="118">
        <v>0.34</v>
      </c>
      <c r="N706" s="118">
        <v>158259927.77429157</v>
      </c>
      <c r="O706" s="227"/>
    </row>
    <row r="707" spans="2:15" x14ac:dyDescent="0.2">
      <c r="B707" s="118">
        <v>706</v>
      </c>
      <c r="C707" s="118">
        <v>40616.04</v>
      </c>
      <c r="D707" s="118">
        <v>0.02</v>
      </c>
      <c r="E707" s="118">
        <v>0.2</v>
      </c>
      <c r="F707" s="118">
        <v>55241.71</v>
      </c>
      <c r="G707" s="118">
        <v>23770439.149999999</v>
      </c>
      <c r="H707" s="118">
        <v>56674.11</v>
      </c>
      <c r="I707" s="118">
        <v>107426.54</v>
      </c>
      <c r="J707" s="118">
        <v>2436752.7200000002</v>
      </c>
      <c r="K707" s="118">
        <v>5395519.2000000002</v>
      </c>
      <c r="L707" s="118">
        <v>0.51</v>
      </c>
      <c r="M707" s="118">
        <v>0.26</v>
      </c>
      <c r="N707" s="118">
        <v>146995357.50558546</v>
      </c>
      <c r="O707" s="227"/>
    </row>
    <row r="708" spans="2:15" x14ac:dyDescent="0.2">
      <c r="B708" s="118">
        <v>707</v>
      </c>
      <c r="C708" s="118">
        <v>34697.32</v>
      </c>
      <c r="D708" s="118">
        <v>0.03</v>
      </c>
      <c r="E708" s="118">
        <v>0.21</v>
      </c>
      <c r="F708" s="118">
        <v>40224.559999999998</v>
      </c>
      <c r="G708" s="118">
        <v>24330241.129999999</v>
      </c>
      <c r="H708" s="118">
        <v>51771.29</v>
      </c>
      <c r="I708" s="118">
        <v>62335.35</v>
      </c>
      <c r="J708" s="118">
        <v>1591002.08</v>
      </c>
      <c r="K708" s="118">
        <v>5395519.2000000002</v>
      </c>
      <c r="L708" s="118">
        <v>0.53</v>
      </c>
      <c r="M708" s="118">
        <v>0.31</v>
      </c>
      <c r="N708" s="118">
        <v>58660215.76341255</v>
      </c>
      <c r="O708" s="227"/>
    </row>
    <row r="709" spans="2:15" x14ac:dyDescent="0.2">
      <c r="B709" s="118">
        <v>708</v>
      </c>
      <c r="C709" s="118">
        <v>20203.009999999998</v>
      </c>
      <c r="D709" s="118">
        <v>0.03</v>
      </c>
      <c r="E709" s="118">
        <v>0.18</v>
      </c>
      <c r="F709" s="118">
        <v>89468.99</v>
      </c>
      <c r="G709" s="118">
        <v>18437257.640000001</v>
      </c>
      <c r="H709" s="118">
        <v>41416.949999999997</v>
      </c>
      <c r="I709" s="118">
        <v>79079.100000000006</v>
      </c>
      <c r="J709" s="118">
        <v>1882211.52</v>
      </c>
      <c r="K709" s="118">
        <v>5395519.2000000002</v>
      </c>
      <c r="L709" s="118">
        <v>0.49</v>
      </c>
      <c r="M709" s="118">
        <v>0.23</v>
      </c>
      <c r="N709" s="118">
        <v>153814959.61003646</v>
      </c>
      <c r="O709" s="227"/>
    </row>
    <row r="710" spans="2:15" x14ac:dyDescent="0.2">
      <c r="B710" s="118">
        <v>709</v>
      </c>
      <c r="C710" s="118">
        <v>36264.75</v>
      </c>
      <c r="D710" s="118">
        <v>0.04</v>
      </c>
      <c r="E710" s="118">
        <v>0.16</v>
      </c>
      <c r="F710" s="118">
        <v>61297.15</v>
      </c>
      <c r="G710" s="118">
        <v>26088942.699999999</v>
      </c>
      <c r="H710" s="118">
        <v>38889.68</v>
      </c>
      <c r="I710" s="118">
        <v>127142.12</v>
      </c>
      <c r="J710" s="118">
        <v>2557842.75</v>
      </c>
      <c r="K710" s="118">
        <v>5395519.2000000002</v>
      </c>
      <c r="L710" s="118">
        <v>0.4</v>
      </c>
      <c r="M710" s="118">
        <v>0.24</v>
      </c>
      <c r="N710" s="118">
        <v>198844911.62435669</v>
      </c>
      <c r="O710" s="227"/>
    </row>
    <row r="711" spans="2:15" x14ac:dyDescent="0.2">
      <c r="B711" s="118">
        <v>710</v>
      </c>
      <c r="C711" s="118">
        <v>34021.68</v>
      </c>
      <c r="D711" s="118">
        <v>0.04</v>
      </c>
      <c r="E711" s="118">
        <v>0.25</v>
      </c>
      <c r="F711" s="118">
        <v>76592.740000000005</v>
      </c>
      <c r="G711" s="118">
        <v>25612861.850000001</v>
      </c>
      <c r="H711" s="118">
        <v>55107.66</v>
      </c>
      <c r="I711" s="118">
        <v>71297.929999999993</v>
      </c>
      <c r="J711" s="118">
        <v>3358824.6</v>
      </c>
      <c r="K711" s="118">
        <v>5395519.2000000002</v>
      </c>
      <c r="L711" s="118">
        <v>0.38</v>
      </c>
      <c r="M711" s="118">
        <v>0.25</v>
      </c>
      <c r="N711" s="118">
        <v>374045539.30875981</v>
      </c>
      <c r="O711" s="227"/>
    </row>
    <row r="712" spans="2:15" x14ac:dyDescent="0.2">
      <c r="B712" s="118">
        <v>711</v>
      </c>
      <c r="C712" s="118">
        <v>19079.36</v>
      </c>
      <c r="D712" s="118">
        <v>0.04</v>
      </c>
      <c r="E712" s="118">
        <v>0.17</v>
      </c>
      <c r="F712" s="118">
        <v>93968.26</v>
      </c>
      <c r="G712" s="118">
        <v>21675029.989999998</v>
      </c>
      <c r="H712" s="118">
        <v>49315.56</v>
      </c>
      <c r="I712" s="118">
        <v>121061.3</v>
      </c>
      <c r="J712" s="118">
        <v>2270465.11</v>
      </c>
      <c r="K712" s="118">
        <v>5395519.2000000002</v>
      </c>
      <c r="L712" s="118">
        <v>0.39</v>
      </c>
      <c r="M712" s="118">
        <v>0.3</v>
      </c>
      <c r="N712" s="118">
        <v>108546148.73394091</v>
      </c>
      <c r="O712" s="227"/>
    </row>
    <row r="713" spans="2:15" x14ac:dyDescent="0.2">
      <c r="B713" s="118">
        <v>712</v>
      </c>
      <c r="C713" s="118">
        <v>29801.599999999999</v>
      </c>
      <c r="D713" s="118">
        <v>0.03</v>
      </c>
      <c r="E713" s="118">
        <v>0.18</v>
      </c>
      <c r="F713" s="118">
        <v>77809.13</v>
      </c>
      <c r="G713" s="118">
        <v>22891866.52</v>
      </c>
      <c r="H713" s="118">
        <v>43367.54</v>
      </c>
      <c r="I713" s="118">
        <v>116365.83</v>
      </c>
      <c r="J713" s="118">
        <v>1945986.21</v>
      </c>
      <c r="K713" s="118">
        <v>5395519.2000000002</v>
      </c>
      <c r="L713" s="118">
        <v>0.37</v>
      </c>
      <c r="M713" s="118">
        <v>0.24</v>
      </c>
      <c r="N713" s="118">
        <v>233057530.86467963</v>
      </c>
      <c r="O713" s="227"/>
    </row>
    <row r="714" spans="2:15" x14ac:dyDescent="0.2">
      <c r="B714" s="118">
        <v>713</v>
      </c>
      <c r="C714" s="118">
        <v>34794.78</v>
      </c>
      <c r="D714" s="118">
        <v>0.04</v>
      </c>
      <c r="E714" s="118">
        <v>0.21</v>
      </c>
      <c r="F714" s="118">
        <v>57544.79</v>
      </c>
      <c r="G714" s="118">
        <v>15782024.48</v>
      </c>
      <c r="H714" s="118">
        <v>53342.63</v>
      </c>
      <c r="I714" s="118">
        <v>131275.14000000001</v>
      </c>
      <c r="J714" s="118">
        <v>2343311.7799999998</v>
      </c>
      <c r="K714" s="118">
        <v>5395519.2000000002</v>
      </c>
      <c r="L714" s="118">
        <v>0.41</v>
      </c>
      <c r="M714" s="118">
        <v>0.26</v>
      </c>
      <c r="N714" s="118">
        <v>212411079.26137379</v>
      </c>
      <c r="O714" s="227"/>
    </row>
    <row r="715" spans="2:15" x14ac:dyDescent="0.2">
      <c r="B715" s="118">
        <v>714</v>
      </c>
      <c r="C715" s="118">
        <v>26675.39</v>
      </c>
      <c r="D715" s="118">
        <v>0.03</v>
      </c>
      <c r="E715" s="118">
        <v>0.23</v>
      </c>
      <c r="F715" s="118">
        <v>74558.17</v>
      </c>
      <c r="G715" s="118">
        <v>23952230.949999999</v>
      </c>
      <c r="H715" s="118">
        <v>54863.59</v>
      </c>
      <c r="I715" s="118">
        <v>111613.53</v>
      </c>
      <c r="J715" s="118">
        <v>1763250.67</v>
      </c>
      <c r="K715" s="118">
        <v>5395519.2000000002</v>
      </c>
      <c r="L715" s="118">
        <v>0.39</v>
      </c>
      <c r="M715" s="118">
        <v>0.27</v>
      </c>
      <c r="N715" s="118">
        <v>197527172.33050689</v>
      </c>
      <c r="O715" s="227"/>
    </row>
    <row r="716" spans="2:15" x14ac:dyDescent="0.2">
      <c r="B716" s="118">
        <v>715</v>
      </c>
      <c r="C716" s="118">
        <v>40181.300000000003</v>
      </c>
      <c r="D716" s="118">
        <v>0.04</v>
      </c>
      <c r="E716" s="118">
        <v>0.18</v>
      </c>
      <c r="F716" s="118">
        <v>27931.279999999999</v>
      </c>
      <c r="G716" s="118">
        <v>19638937.16</v>
      </c>
      <c r="H716" s="118">
        <v>54228.1</v>
      </c>
      <c r="I716" s="118">
        <v>89342.96</v>
      </c>
      <c r="J716" s="118">
        <v>2564225.9</v>
      </c>
      <c r="K716" s="118">
        <v>5395519.2000000002</v>
      </c>
      <c r="L716" s="118">
        <v>0.52</v>
      </c>
      <c r="M716" s="118">
        <v>0.3</v>
      </c>
      <c r="N716" s="118">
        <v>46732399.510293104</v>
      </c>
      <c r="O716" s="227"/>
    </row>
    <row r="717" spans="2:15" x14ac:dyDescent="0.2">
      <c r="B717" s="118">
        <v>716</v>
      </c>
      <c r="C717" s="118">
        <v>27205.41</v>
      </c>
      <c r="D717" s="118">
        <v>0.03</v>
      </c>
      <c r="E717" s="118">
        <v>0.12</v>
      </c>
      <c r="F717" s="118">
        <v>32842.03</v>
      </c>
      <c r="G717" s="118">
        <v>23968462.68</v>
      </c>
      <c r="H717" s="118">
        <v>57360.92</v>
      </c>
      <c r="I717" s="118">
        <v>98082.61</v>
      </c>
      <c r="J717" s="118">
        <v>3565054.99</v>
      </c>
      <c r="K717" s="118">
        <v>5395519.2000000002</v>
      </c>
      <c r="L717" s="118">
        <v>0.33</v>
      </c>
      <c r="M717" s="118">
        <v>0.26</v>
      </c>
      <c r="N717" s="118">
        <v>33885211.628928483</v>
      </c>
      <c r="O717" s="227"/>
    </row>
    <row r="718" spans="2:15" x14ac:dyDescent="0.2">
      <c r="B718" s="118">
        <v>717</v>
      </c>
      <c r="C718" s="118">
        <v>37912.980000000003</v>
      </c>
      <c r="D718" s="118">
        <v>0.04</v>
      </c>
      <c r="E718" s="118">
        <v>0.24</v>
      </c>
      <c r="F718" s="118">
        <v>99083.26</v>
      </c>
      <c r="G718" s="118">
        <v>14143834.82</v>
      </c>
      <c r="H718" s="118">
        <v>61249.29</v>
      </c>
      <c r="I718" s="118">
        <v>121045.39</v>
      </c>
      <c r="J718" s="118">
        <v>1963177.32</v>
      </c>
      <c r="K718" s="118">
        <v>5395519.2000000002</v>
      </c>
      <c r="L718" s="118">
        <v>0.41</v>
      </c>
      <c r="M718" s="118">
        <v>0.27</v>
      </c>
      <c r="N718" s="118">
        <v>446885519.52471399</v>
      </c>
      <c r="O718" s="227"/>
    </row>
    <row r="719" spans="2:15" x14ac:dyDescent="0.2">
      <c r="B719" s="118">
        <v>718</v>
      </c>
      <c r="C719" s="118">
        <v>34974.25</v>
      </c>
      <c r="D719" s="118">
        <v>0.03</v>
      </c>
      <c r="E719" s="118">
        <v>0.13</v>
      </c>
      <c r="F719" s="118">
        <v>98146.32</v>
      </c>
      <c r="G719" s="118">
        <v>22293723.34</v>
      </c>
      <c r="H719" s="118">
        <v>54283.46</v>
      </c>
      <c r="I719" s="118">
        <v>125862.36</v>
      </c>
      <c r="J719" s="118">
        <v>2513076.84</v>
      </c>
      <c r="K719" s="118">
        <v>5395519.2000000002</v>
      </c>
      <c r="L719" s="118">
        <v>0.37</v>
      </c>
      <c r="M719" s="118">
        <v>0.23</v>
      </c>
      <c r="N719" s="118">
        <v>270983939.70584744</v>
      </c>
      <c r="O719" s="227"/>
    </row>
    <row r="720" spans="2:15" x14ac:dyDescent="0.2">
      <c r="B720" s="118">
        <v>719</v>
      </c>
      <c r="C720" s="118">
        <v>9021.9</v>
      </c>
      <c r="D720" s="118">
        <v>0.03</v>
      </c>
      <c r="E720" s="118">
        <v>0.15</v>
      </c>
      <c r="F720" s="118">
        <v>81781.3</v>
      </c>
      <c r="G720" s="118">
        <v>20729993.890000001</v>
      </c>
      <c r="H720" s="118">
        <v>36568.04</v>
      </c>
      <c r="I720" s="118">
        <v>99778.68</v>
      </c>
      <c r="J720" s="118">
        <v>2541287.7799999998</v>
      </c>
      <c r="K720" s="118">
        <v>5395519.2000000002</v>
      </c>
      <c r="L720" s="118">
        <v>0.45</v>
      </c>
      <c r="M720" s="118">
        <v>0.26</v>
      </c>
      <c r="N720" s="118">
        <v>28387553.043689817</v>
      </c>
      <c r="O720" s="227"/>
    </row>
    <row r="721" spans="2:15" x14ac:dyDescent="0.2">
      <c r="B721" s="118">
        <v>720</v>
      </c>
      <c r="C721" s="118">
        <v>32634.21</v>
      </c>
      <c r="D721" s="118">
        <v>0.02</v>
      </c>
      <c r="E721" s="118">
        <v>0.13</v>
      </c>
      <c r="F721" s="118">
        <v>78789.69</v>
      </c>
      <c r="G721" s="118">
        <v>18805905.309999999</v>
      </c>
      <c r="H721" s="118">
        <v>43740.63</v>
      </c>
      <c r="I721" s="118">
        <v>54437.64</v>
      </c>
      <c r="J721" s="118">
        <v>2135693.12</v>
      </c>
      <c r="K721" s="118">
        <v>5395519.2000000002</v>
      </c>
      <c r="L721" s="118">
        <v>0.51</v>
      </c>
      <c r="M721" s="118">
        <v>0.31</v>
      </c>
      <c r="N721" s="118">
        <v>72235146.73159641</v>
      </c>
      <c r="O721" s="227"/>
    </row>
    <row r="722" spans="2:15" x14ac:dyDescent="0.2">
      <c r="B722" s="118">
        <v>721</v>
      </c>
      <c r="C722" s="118">
        <v>44996.86</v>
      </c>
      <c r="D722" s="118">
        <v>0.04</v>
      </c>
      <c r="E722" s="118">
        <v>0.22</v>
      </c>
      <c r="F722" s="118">
        <v>49246.09</v>
      </c>
      <c r="G722" s="118">
        <v>22661466.239999998</v>
      </c>
      <c r="H722" s="118">
        <v>38866.29</v>
      </c>
      <c r="I722" s="118">
        <v>110017.82</v>
      </c>
      <c r="J722" s="118">
        <v>1676824.84</v>
      </c>
      <c r="K722" s="118">
        <v>5395519.2000000002</v>
      </c>
      <c r="L722" s="118">
        <v>0.55000000000000004</v>
      </c>
      <c r="M722" s="118">
        <v>0.3</v>
      </c>
      <c r="N722" s="118">
        <v>131948774.95616184</v>
      </c>
      <c r="O722" s="227"/>
    </row>
    <row r="723" spans="2:15" x14ac:dyDescent="0.2">
      <c r="B723" s="118">
        <v>722</v>
      </c>
      <c r="C723" s="118">
        <v>12546.42</v>
      </c>
      <c r="D723" s="118">
        <v>0.04</v>
      </c>
      <c r="E723" s="118">
        <v>0.25</v>
      </c>
      <c r="F723" s="118">
        <v>79973.19</v>
      </c>
      <c r="G723" s="118">
        <v>21114612.73</v>
      </c>
      <c r="H723" s="118">
        <v>44811.519999999997</v>
      </c>
      <c r="I723" s="118">
        <v>67895.25</v>
      </c>
      <c r="J723" s="118">
        <v>2590566.4300000002</v>
      </c>
      <c r="K723" s="118">
        <v>5395519.2000000002</v>
      </c>
      <c r="L723" s="118">
        <v>0.51</v>
      </c>
      <c r="M723" s="118">
        <v>0.25</v>
      </c>
      <c r="N723" s="118">
        <v>98418343.865003169</v>
      </c>
      <c r="O723" s="227"/>
    </row>
    <row r="724" spans="2:15" x14ac:dyDescent="0.2">
      <c r="B724" s="118">
        <v>723</v>
      </c>
      <c r="C724" s="118">
        <v>28727.62</v>
      </c>
      <c r="D724" s="118">
        <v>0.03</v>
      </c>
      <c r="E724" s="118">
        <v>0.22</v>
      </c>
      <c r="F724" s="118">
        <v>39659.589999999997</v>
      </c>
      <c r="G724" s="118">
        <v>23615759.800000001</v>
      </c>
      <c r="H724" s="118">
        <v>61949.15</v>
      </c>
      <c r="I724" s="118">
        <v>107755.3</v>
      </c>
      <c r="J724" s="118">
        <v>2762699.07</v>
      </c>
      <c r="K724" s="118">
        <v>5395519.2000000002</v>
      </c>
      <c r="L724" s="118">
        <v>0.38</v>
      </c>
      <c r="M724" s="118">
        <v>0.28000000000000003</v>
      </c>
      <c r="N724" s="118">
        <v>89940708.42133446</v>
      </c>
      <c r="O724" s="227"/>
    </row>
    <row r="725" spans="2:15" x14ac:dyDescent="0.2">
      <c r="B725" s="118">
        <v>724</v>
      </c>
      <c r="C725" s="118">
        <v>27491.43</v>
      </c>
      <c r="D725" s="118">
        <v>0.03</v>
      </c>
      <c r="E725" s="118">
        <v>0.2</v>
      </c>
      <c r="F725" s="118">
        <v>75858.460000000006</v>
      </c>
      <c r="G725" s="118">
        <v>27704463.969999999</v>
      </c>
      <c r="H725" s="118">
        <v>45469.49</v>
      </c>
      <c r="I725" s="118">
        <v>125457.59</v>
      </c>
      <c r="J725" s="118">
        <v>3050469.43</v>
      </c>
      <c r="K725" s="118">
        <v>5395519.2000000002</v>
      </c>
      <c r="L725" s="118">
        <v>0.5</v>
      </c>
      <c r="M725" s="118">
        <v>0.25</v>
      </c>
      <c r="N725" s="118">
        <v>160431856.28045115</v>
      </c>
      <c r="O725" s="227"/>
    </row>
    <row r="726" spans="2:15" x14ac:dyDescent="0.2">
      <c r="B726" s="118">
        <v>725</v>
      </c>
      <c r="C726" s="118">
        <v>21667.02</v>
      </c>
      <c r="D726" s="118">
        <v>0.04</v>
      </c>
      <c r="E726" s="118">
        <v>0.27</v>
      </c>
      <c r="F726" s="118">
        <v>47420.65</v>
      </c>
      <c r="G726" s="118">
        <v>22079506.870000001</v>
      </c>
      <c r="H726" s="118">
        <v>42373.55</v>
      </c>
      <c r="I726" s="118">
        <v>79341.350000000006</v>
      </c>
      <c r="J726" s="118">
        <v>3036569.43</v>
      </c>
      <c r="K726" s="118">
        <v>5395519.2000000002</v>
      </c>
      <c r="L726" s="118">
        <v>0.38</v>
      </c>
      <c r="M726" s="118">
        <v>0.24</v>
      </c>
      <c r="N726" s="118">
        <v>158406407.4709385</v>
      </c>
      <c r="O726" s="227"/>
    </row>
    <row r="727" spans="2:15" x14ac:dyDescent="0.2">
      <c r="B727" s="118">
        <v>726</v>
      </c>
      <c r="C727" s="118">
        <v>27437.51</v>
      </c>
      <c r="D727" s="118">
        <v>0.04</v>
      </c>
      <c r="E727" s="118">
        <v>0.16</v>
      </c>
      <c r="F727" s="118">
        <v>30963.69</v>
      </c>
      <c r="G727" s="118">
        <v>17685284.899999999</v>
      </c>
      <c r="H727" s="118">
        <v>47591.26</v>
      </c>
      <c r="I727" s="118">
        <v>55235.63</v>
      </c>
      <c r="J727" s="118">
        <v>2699615.18</v>
      </c>
      <c r="K727" s="118">
        <v>5395519.2000000002</v>
      </c>
      <c r="L727" s="118">
        <v>0.43</v>
      </c>
      <c r="M727" s="118">
        <v>0.35</v>
      </c>
      <c r="N727" s="118">
        <v>20048619.78193783</v>
      </c>
      <c r="O727" s="227"/>
    </row>
    <row r="728" spans="2:15" x14ac:dyDescent="0.2">
      <c r="B728" s="118">
        <v>727</v>
      </c>
      <c r="C728" s="118">
        <v>29835.21</v>
      </c>
      <c r="D728" s="118">
        <v>0.04</v>
      </c>
      <c r="E728" s="118">
        <v>0.26</v>
      </c>
      <c r="F728" s="118">
        <v>63049.84</v>
      </c>
      <c r="G728" s="118">
        <v>26794476.59</v>
      </c>
      <c r="H728" s="118">
        <v>29120.65</v>
      </c>
      <c r="I728" s="118">
        <v>89004.28</v>
      </c>
      <c r="J728" s="118">
        <v>1475116.93</v>
      </c>
      <c r="K728" s="118">
        <v>5395519.2000000002</v>
      </c>
      <c r="L728" s="118">
        <v>0.43</v>
      </c>
      <c r="M728" s="118">
        <v>0.26</v>
      </c>
      <c r="N728" s="118">
        <v>230792954.40721238</v>
      </c>
      <c r="O728" s="227"/>
    </row>
    <row r="729" spans="2:15" x14ac:dyDescent="0.2">
      <c r="B729" s="118">
        <v>728</v>
      </c>
      <c r="C729" s="118">
        <v>26082.06</v>
      </c>
      <c r="D729" s="118">
        <v>0.05</v>
      </c>
      <c r="E729" s="118">
        <v>0.2</v>
      </c>
      <c r="F729" s="118">
        <v>86303.78</v>
      </c>
      <c r="G729" s="118">
        <v>22657072.52</v>
      </c>
      <c r="H729" s="118">
        <v>66180.899999999994</v>
      </c>
      <c r="I729" s="118">
        <v>97463.57</v>
      </c>
      <c r="J729" s="118">
        <v>2904187.73</v>
      </c>
      <c r="K729" s="118">
        <v>5395519.2000000002</v>
      </c>
      <c r="L729" s="118">
        <v>0.52</v>
      </c>
      <c r="M729" s="118">
        <v>0.34</v>
      </c>
      <c r="N729" s="118">
        <v>104434902.23877434</v>
      </c>
      <c r="O729" s="227"/>
    </row>
    <row r="730" spans="2:15" x14ac:dyDescent="0.2">
      <c r="B730" s="118">
        <v>729</v>
      </c>
      <c r="C730" s="118">
        <v>26449.84</v>
      </c>
      <c r="D730" s="118">
        <v>0.03</v>
      </c>
      <c r="E730" s="118">
        <v>0.27</v>
      </c>
      <c r="F730" s="118">
        <v>68618.38</v>
      </c>
      <c r="G730" s="118">
        <v>17961934.329999998</v>
      </c>
      <c r="H730" s="118">
        <v>52970.06</v>
      </c>
      <c r="I730" s="118">
        <v>84942.95</v>
      </c>
      <c r="J730" s="118">
        <v>1975333.67</v>
      </c>
      <c r="K730" s="118">
        <v>5395519.2000000002</v>
      </c>
      <c r="L730" s="118">
        <v>0.51</v>
      </c>
      <c r="M730" s="118">
        <v>0.21</v>
      </c>
      <c r="N730" s="118">
        <v>270895853.77727735</v>
      </c>
      <c r="O730" s="227"/>
    </row>
    <row r="731" spans="2:15" x14ac:dyDescent="0.2">
      <c r="B731" s="118">
        <v>730</v>
      </c>
      <c r="C731" s="118">
        <v>39535.58</v>
      </c>
      <c r="D731" s="118">
        <v>0.03</v>
      </c>
      <c r="E731" s="118">
        <v>0.11</v>
      </c>
      <c r="F731" s="118">
        <v>70396.72</v>
      </c>
      <c r="G731" s="118">
        <v>17931170.359999999</v>
      </c>
      <c r="H731" s="118">
        <v>56579.74</v>
      </c>
      <c r="I731" s="118">
        <v>79563.22</v>
      </c>
      <c r="J731" s="118">
        <v>2285784.08</v>
      </c>
      <c r="K731" s="118">
        <v>5395519.2000000002</v>
      </c>
      <c r="L731" s="118">
        <v>0.39</v>
      </c>
      <c r="M731" s="118">
        <v>0.27</v>
      </c>
      <c r="N731" s="118">
        <v>129141463.54231474</v>
      </c>
      <c r="O731" s="227"/>
    </row>
    <row r="732" spans="2:15" x14ac:dyDescent="0.2">
      <c r="B732" s="118">
        <v>731</v>
      </c>
      <c r="C732" s="118">
        <v>21677.32</v>
      </c>
      <c r="D732" s="118">
        <v>0.03</v>
      </c>
      <c r="E732" s="118">
        <v>0.16</v>
      </c>
      <c r="F732" s="118">
        <v>37943.56</v>
      </c>
      <c r="G732" s="118">
        <v>19049642.260000002</v>
      </c>
      <c r="H732" s="118">
        <v>30817.35</v>
      </c>
      <c r="I732" s="118">
        <v>90932.01</v>
      </c>
      <c r="J732" s="118">
        <v>1782236.9</v>
      </c>
      <c r="K732" s="118">
        <v>5395519.2000000002</v>
      </c>
      <c r="L732" s="118">
        <v>0.51</v>
      </c>
      <c r="M732" s="118">
        <v>0.28999999999999998</v>
      </c>
      <c r="N732" s="118">
        <v>23814377.798566315</v>
      </c>
      <c r="O732" s="227"/>
    </row>
    <row r="733" spans="2:15" x14ac:dyDescent="0.2">
      <c r="B733" s="118">
        <v>732</v>
      </c>
      <c r="C733" s="118">
        <v>42332.46</v>
      </c>
      <c r="D733" s="118">
        <v>0.03</v>
      </c>
      <c r="E733" s="118">
        <v>0.23</v>
      </c>
      <c r="F733" s="118">
        <v>63228.83</v>
      </c>
      <c r="G733" s="118">
        <v>20340943.75</v>
      </c>
      <c r="H733" s="118">
        <v>26151.59</v>
      </c>
      <c r="I733" s="118">
        <v>101636.91</v>
      </c>
      <c r="J733" s="118">
        <v>2893565.59</v>
      </c>
      <c r="K733" s="118">
        <v>5395519.2000000002</v>
      </c>
      <c r="L733" s="118">
        <v>0.41</v>
      </c>
      <c r="M733" s="118">
        <v>0.31</v>
      </c>
      <c r="N733" s="118">
        <v>201856165.62826651</v>
      </c>
      <c r="O733" s="227"/>
    </row>
    <row r="734" spans="2:15" x14ac:dyDescent="0.2">
      <c r="B734" s="118">
        <v>733</v>
      </c>
      <c r="C734" s="118">
        <v>27518.53</v>
      </c>
      <c r="D734" s="118">
        <v>0.03</v>
      </c>
      <c r="E734" s="118">
        <v>0.2</v>
      </c>
      <c r="F734" s="118">
        <v>82597.710000000006</v>
      </c>
      <c r="G734" s="118">
        <v>23211637.199999999</v>
      </c>
      <c r="H734" s="118">
        <v>57246.89</v>
      </c>
      <c r="I734" s="118">
        <v>87907.45</v>
      </c>
      <c r="J734" s="118">
        <v>2828271.22</v>
      </c>
      <c r="K734" s="118">
        <v>5395519.2000000002</v>
      </c>
      <c r="L734" s="118">
        <v>0.48</v>
      </c>
      <c r="M734" s="118">
        <v>0.3</v>
      </c>
      <c r="N734" s="118">
        <v>129799257.87343499</v>
      </c>
      <c r="O734" s="227"/>
    </row>
    <row r="735" spans="2:15" x14ac:dyDescent="0.2">
      <c r="B735" s="118">
        <v>734</v>
      </c>
      <c r="C735" s="118">
        <v>28498.25</v>
      </c>
      <c r="D735" s="118">
        <v>0.04</v>
      </c>
      <c r="E735" s="118">
        <v>0.17</v>
      </c>
      <c r="F735" s="118">
        <v>46159.39</v>
      </c>
      <c r="G735" s="118">
        <v>22626117.760000002</v>
      </c>
      <c r="H735" s="118">
        <v>67661.8</v>
      </c>
      <c r="I735" s="118">
        <v>100865.59</v>
      </c>
      <c r="J735" s="118">
        <v>2255473.08</v>
      </c>
      <c r="K735" s="118">
        <v>5395519.2000000002</v>
      </c>
      <c r="L735" s="118">
        <v>0.48</v>
      </c>
      <c r="M735" s="118">
        <v>0.26</v>
      </c>
      <c r="N735" s="118">
        <v>82655464.383636266</v>
      </c>
      <c r="O735" s="227"/>
    </row>
    <row r="736" spans="2:15" x14ac:dyDescent="0.2">
      <c r="B736" s="118">
        <v>735</v>
      </c>
      <c r="C736" s="118">
        <v>34588.379999999997</v>
      </c>
      <c r="D736" s="118">
        <v>0.03</v>
      </c>
      <c r="E736" s="118">
        <v>0.13</v>
      </c>
      <c r="F736" s="118">
        <v>63902.02</v>
      </c>
      <c r="G736" s="118">
        <v>21332357.050000001</v>
      </c>
      <c r="H736" s="118">
        <v>68606.06</v>
      </c>
      <c r="I736" s="118">
        <v>76204.73</v>
      </c>
      <c r="J736" s="118">
        <v>1958060.53</v>
      </c>
      <c r="K736" s="118">
        <v>5395519.2000000002</v>
      </c>
      <c r="L736" s="118">
        <v>0.41</v>
      </c>
      <c r="M736" s="118">
        <v>0.3</v>
      </c>
      <c r="N736" s="118">
        <v>87917662.041056424</v>
      </c>
      <c r="O736" s="227"/>
    </row>
    <row r="737" spans="2:15" x14ac:dyDescent="0.2">
      <c r="B737" s="118">
        <v>736</v>
      </c>
      <c r="C737" s="118">
        <v>40465.620000000003</v>
      </c>
      <c r="D737" s="118">
        <v>0.03</v>
      </c>
      <c r="E737" s="118">
        <v>0.22</v>
      </c>
      <c r="F737" s="118">
        <v>73516.100000000006</v>
      </c>
      <c r="G737" s="118">
        <v>25712654.879999999</v>
      </c>
      <c r="H737" s="118">
        <v>62520.99</v>
      </c>
      <c r="I737" s="118">
        <v>93305.3</v>
      </c>
      <c r="J737" s="118">
        <v>3377715.28</v>
      </c>
      <c r="K737" s="118">
        <v>5395519.2000000002</v>
      </c>
      <c r="L737" s="118">
        <v>0.45</v>
      </c>
      <c r="M737" s="118">
        <v>0.33</v>
      </c>
      <c r="N737" s="118">
        <v>167863294.86002895</v>
      </c>
      <c r="O737" s="227"/>
    </row>
    <row r="738" spans="2:15" x14ac:dyDescent="0.2">
      <c r="B738" s="118">
        <v>737</v>
      </c>
      <c r="C738" s="118">
        <v>24812.22</v>
      </c>
      <c r="D738" s="118">
        <v>0.03</v>
      </c>
      <c r="E738" s="118">
        <v>0.2</v>
      </c>
      <c r="F738" s="118">
        <v>67934.37</v>
      </c>
      <c r="G738" s="118">
        <v>12887979.460000001</v>
      </c>
      <c r="H738" s="118">
        <v>39693.72</v>
      </c>
      <c r="I738" s="118">
        <v>76485.83</v>
      </c>
      <c r="J738" s="118">
        <v>2493396.7799999998</v>
      </c>
      <c r="K738" s="118">
        <v>5395519.2000000002</v>
      </c>
      <c r="L738" s="118">
        <v>0.32</v>
      </c>
      <c r="M738" s="118">
        <v>0.26</v>
      </c>
      <c r="N738" s="118">
        <v>181028229.19359136</v>
      </c>
      <c r="O738" s="227"/>
    </row>
    <row r="739" spans="2:15" x14ac:dyDescent="0.2">
      <c r="B739" s="118">
        <v>738</v>
      </c>
      <c r="C739" s="118">
        <v>48491.87</v>
      </c>
      <c r="D739" s="118">
        <v>0.03</v>
      </c>
      <c r="E739" s="118">
        <v>0.23</v>
      </c>
      <c r="F739" s="118">
        <v>61899.63</v>
      </c>
      <c r="G739" s="118">
        <v>15113172.02</v>
      </c>
      <c r="H739" s="118">
        <v>54585.43</v>
      </c>
      <c r="I739" s="118">
        <v>78381.119999999995</v>
      </c>
      <c r="J739" s="118">
        <v>2215653.38</v>
      </c>
      <c r="K739" s="118">
        <v>5395519.2000000002</v>
      </c>
      <c r="L739" s="118">
        <v>0.42</v>
      </c>
      <c r="M739" s="118">
        <v>0.27</v>
      </c>
      <c r="N739" s="118">
        <v>303797099.44627345</v>
      </c>
      <c r="O739" s="227"/>
    </row>
    <row r="740" spans="2:15" x14ac:dyDescent="0.2">
      <c r="B740" s="118">
        <v>739</v>
      </c>
      <c r="C740" s="118">
        <v>27374.93</v>
      </c>
      <c r="D740" s="118">
        <v>0.03</v>
      </c>
      <c r="E740" s="118">
        <v>0.21</v>
      </c>
      <c r="F740" s="118">
        <v>38766.49</v>
      </c>
      <c r="G740" s="118">
        <v>22185686.760000002</v>
      </c>
      <c r="H740" s="118">
        <v>60030.02</v>
      </c>
      <c r="I740" s="118">
        <v>98664.1</v>
      </c>
      <c r="J740" s="118">
        <v>2938883.62</v>
      </c>
      <c r="K740" s="118">
        <v>5395519.2000000002</v>
      </c>
      <c r="L740" s="118">
        <v>0.33</v>
      </c>
      <c r="M740" s="118">
        <v>0.28999999999999998</v>
      </c>
      <c r="N740" s="118">
        <v>79676552.29627651</v>
      </c>
      <c r="O740" s="227"/>
    </row>
    <row r="741" spans="2:15" x14ac:dyDescent="0.2">
      <c r="B741" s="118">
        <v>740</v>
      </c>
      <c r="C741" s="118">
        <v>25260.37</v>
      </c>
      <c r="D741" s="118">
        <v>0.04</v>
      </c>
      <c r="E741" s="118">
        <v>0.2</v>
      </c>
      <c r="F741" s="118">
        <v>66067.22</v>
      </c>
      <c r="G741" s="118">
        <v>27275757.140000001</v>
      </c>
      <c r="H741" s="118">
        <v>48600.45</v>
      </c>
      <c r="I741" s="118">
        <v>80441.86</v>
      </c>
      <c r="J741" s="118">
        <v>2270651.7200000002</v>
      </c>
      <c r="K741" s="118">
        <v>5395519.2000000002</v>
      </c>
      <c r="L741" s="118">
        <v>0.5</v>
      </c>
      <c r="M741" s="118">
        <v>0.28000000000000003</v>
      </c>
      <c r="N741" s="118">
        <v>105991628.88187601</v>
      </c>
      <c r="O741" s="227"/>
    </row>
    <row r="742" spans="2:15" x14ac:dyDescent="0.2">
      <c r="B742" s="118">
        <v>741</v>
      </c>
      <c r="C742" s="118">
        <v>30597.03</v>
      </c>
      <c r="D742" s="118">
        <v>0.03</v>
      </c>
      <c r="E742" s="118">
        <v>0.15</v>
      </c>
      <c r="F742" s="118">
        <v>50991.48</v>
      </c>
      <c r="G742" s="118">
        <v>19929870.359999999</v>
      </c>
      <c r="H742" s="118">
        <v>66303.12</v>
      </c>
      <c r="I742" s="118">
        <v>116241.15</v>
      </c>
      <c r="J742" s="118">
        <v>2333483.92</v>
      </c>
      <c r="K742" s="118">
        <v>5395519.2000000002</v>
      </c>
      <c r="L742" s="118">
        <v>0.49</v>
      </c>
      <c r="M742" s="118">
        <v>0.22</v>
      </c>
      <c r="N742" s="118">
        <v>111757134.10065363</v>
      </c>
      <c r="O742" s="227"/>
    </row>
    <row r="743" spans="2:15" x14ac:dyDescent="0.2">
      <c r="B743" s="118">
        <v>742</v>
      </c>
      <c r="C743" s="118">
        <v>19214.39</v>
      </c>
      <c r="D743" s="118">
        <v>0.03</v>
      </c>
      <c r="E743" s="118">
        <v>0.15</v>
      </c>
      <c r="F743" s="118">
        <v>61242.25</v>
      </c>
      <c r="G743" s="118">
        <v>21510249.370000001</v>
      </c>
      <c r="H743" s="118">
        <v>57101.599999999999</v>
      </c>
      <c r="I743" s="118">
        <v>123884.86</v>
      </c>
      <c r="J743" s="118">
        <v>2284716.89</v>
      </c>
      <c r="K743" s="118">
        <v>5395519.2000000002</v>
      </c>
      <c r="L743" s="118">
        <v>0.45</v>
      </c>
      <c r="M743" s="118">
        <v>0.3</v>
      </c>
      <c r="N743" s="118">
        <v>39595497.90136712</v>
      </c>
      <c r="O743" s="227"/>
    </row>
    <row r="744" spans="2:15" x14ac:dyDescent="0.2">
      <c r="B744" s="118">
        <v>743</v>
      </c>
      <c r="C744" s="118">
        <v>32522.58</v>
      </c>
      <c r="D744" s="118">
        <v>0.04</v>
      </c>
      <c r="E744" s="118">
        <v>0.23</v>
      </c>
      <c r="F744" s="118">
        <v>61236.35</v>
      </c>
      <c r="G744" s="118">
        <v>28518830.739999998</v>
      </c>
      <c r="H744" s="118">
        <v>56517.86</v>
      </c>
      <c r="I744" s="118">
        <v>110393.86</v>
      </c>
      <c r="J744" s="118">
        <v>1420201.62</v>
      </c>
      <c r="K744" s="118">
        <v>5395519.2000000002</v>
      </c>
      <c r="L744" s="118">
        <v>0.45</v>
      </c>
      <c r="M744" s="118">
        <v>0.26</v>
      </c>
      <c r="N744" s="118">
        <v>203832881.54081959</v>
      </c>
      <c r="O744" s="227"/>
    </row>
    <row r="745" spans="2:15" x14ac:dyDescent="0.2">
      <c r="B745" s="118">
        <v>744</v>
      </c>
      <c r="C745" s="118">
        <v>38712.639999999999</v>
      </c>
      <c r="D745" s="118">
        <v>0.05</v>
      </c>
      <c r="E745" s="118">
        <v>0.18</v>
      </c>
      <c r="F745" s="118">
        <v>64658.65</v>
      </c>
      <c r="G745" s="118">
        <v>26678768.859999999</v>
      </c>
      <c r="H745" s="118">
        <v>53309.34</v>
      </c>
      <c r="I745" s="118">
        <v>85969.65</v>
      </c>
      <c r="J745" s="118">
        <v>3195096.91</v>
      </c>
      <c r="K745" s="118">
        <v>5395519.2000000002</v>
      </c>
      <c r="L745" s="118">
        <v>0.36</v>
      </c>
      <c r="M745" s="118">
        <v>0.26</v>
      </c>
      <c r="N745" s="118">
        <v>261662925.56734413</v>
      </c>
      <c r="O745" s="227"/>
    </row>
    <row r="746" spans="2:15" x14ac:dyDescent="0.2">
      <c r="B746" s="118">
        <v>745</v>
      </c>
      <c r="C746" s="118">
        <v>30461.22</v>
      </c>
      <c r="D746" s="118">
        <v>0.03</v>
      </c>
      <c r="E746" s="118">
        <v>0.18</v>
      </c>
      <c r="F746" s="118">
        <v>53653.41</v>
      </c>
      <c r="G746" s="118">
        <v>19126494.66</v>
      </c>
      <c r="H746" s="118">
        <v>66150.259999999995</v>
      </c>
      <c r="I746" s="118">
        <v>122535.98</v>
      </c>
      <c r="J746" s="118">
        <v>2677672.9500000002</v>
      </c>
      <c r="K746" s="118">
        <v>5395519.2000000002</v>
      </c>
      <c r="L746" s="118">
        <v>0.47</v>
      </c>
      <c r="M746" s="118">
        <v>0.27</v>
      </c>
      <c r="N746" s="118">
        <v>102759752.30175857</v>
      </c>
      <c r="O746" s="227"/>
    </row>
    <row r="747" spans="2:15" x14ac:dyDescent="0.2">
      <c r="B747" s="118">
        <v>746</v>
      </c>
      <c r="C747" s="118">
        <v>28435.360000000001</v>
      </c>
      <c r="D747" s="118">
        <v>0.03</v>
      </c>
      <c r="E747" s="118">
        <v>0.22</v>
      </c>
      <c r="F747" s="118">
        <v>60036.66</v>
      </c>
      <c r="G747" s="118">
        <v>19816639.539999999</v>
      </c>
      <c r="H747" s="118">
        <v>57057.59</v>
      </c>
      <c r="I747" s="118">
        <v>77220.86</v>
      </c>
      <c r="J747" s="118">
        <v>2731807.19</v>
      </c>
      <c r="K747" s="118">
        <v>5395519.2000000002</v>
      </c>
      <c r="L747" s="118">
        <v>0.52</v>
      </c>
      <c r="M747" s="118">
        <v>0.31</v>
      </c>
      <c r="N747" s="118">
        <v>88868135.152669027</v>
      </c>
      <c r="O747" s="227"/>
    </row>
    <row r="748" spans="2:15" x14ac:dyDescent="0.2">
      <c r="B748" s="118">
        <v>747</v>
      </c>
      <c r="C748" s="118">
        <v>10180.51</v>
      </c>
      <c r="D748" s="118">
        <v>0.02</v>
      </c>
      <c r="E748" s="118">
        <v>0.11</v>
      </c>
      <c r="F748" s="118">
        <v>36170</v>
      </c>
      <c r="G748" s="118">
        <v>18766100.920000002</v>
      </c>
      <c r="H748" s="118">
        <v>35327.82</v>
      </c>
      <c r="I748" s="118">
        <v>62245.58</v>
      </c>
      <c r="J748" s="118">
        <v>1693741.27</v>
      </c>
      <c r="K748" s="118">
        <v>5395519.2000000002</v>
      </c>
      <c r="L748" s="118">
        <v>0.41</v>
      </c>
      <c r="M748" s="118">
        <v>0.38</v>
      </c>
      <c r="N748" s="118">
        <v>-12038008.551931415</v>
      </c>
      <c r="O748" s="227"/>
    </row>
    <row r="749" spans="2:15" x14ac:dyDescent="0.2">
      <c r="B749" s="118">
        <v>748</v>
      </c>
      <c r="C749" s="118">
        <v>29296.639999999999</v>
      </c>
      <c r="D749" s="118">
        <v>0.03</v>
      </c>
      <c r="E749" s="118">
        <v>0.17</v>
      </c>
      <c r="F749" s="118">
        <v>44882.48</v>
      </c>
      <c r="G749" s="118">
        <v>21230665.030000001</v>
      </c>
      <c r="H749" s="118">
        <v>35963.5</v>
      </c>
      <c r="I749" s="118">
        <v>94448.99</v>
      </c>
      <c r="J749" s="118">
        <v>2709378.88</v>
      </c>
      <c r="K749" s="118">
        <v>5395519.2000000002</v>
      </c>
      <c r="L749" s="118">
        <v>0.51</v>
      </c>
      <c r="M749" s="118">
        <v>0.24</v>
      </c>
      <c r="N749" s="118">
        <v>83282312.589638427</v>
      </c>
      <c r="O749" s="227"/>
    </row>
    <row r="750" spans="2:15" x14ac:dyDescent="0.2">
      <c r="B750" s="118">
        <v>749</v>
      </c>
      <c r="C750" s="118">
        <v>42249.89</v>
      </c>
      <c r="D750" s="118">
        <v>0.03</v>
      </c>
      <c r="E750" s="118">
        <v>0.21</v>
      </c>
      <c r="F750" s="118">
        <v>77244.100000000006</v>
      </c>
      <c r="G750" s="118">
        <v>14825641.199999999</v>
      </c>
      <c r="H750" s="118">
        <v>29556.11</v>
      </c>
      <c r="I750" s="118">
        <v>94076.64</v>
      </c>
      <c r="J750" s="118">
        <v>2519439.44</v>
      </c>
      <c r="K750" s="118">
        <v>5395519.2000000002</v>
      </c>
      <c r="L750" s="118">
        <v>0.5</v>
      </c>
      <c r="M750" s="118">
        <v>0.27</v>
      </c>
      <c r="N750" s="118">
        <v>257584384.80053633</v>
      </c>
      <c r="O750" s="227"/>
    </row>
    <row r="751" spans="2:15" x14ac:dyDescent="0.2">
      <c r="B751" s="118">
        <v>750</v>
      </c>
      <c r="C751" s="118">
        <v>44458.43</v>
      </c>
      <c r="D751" s="118">
        <v>0.04</v>
      </c>
      <c r="E751" s="118">
        <v>0.23</v>
      </c>
      <c r="F751" s="118">
        <v>63190.9</v>
      </c>
      <c r="G751" s="118">
        <v>17812284.350000001</v>
      </c>
      <c r="H751" s="118">
        <v>67023.929999999993</v>
      </c>
      <c r="I751" s="118">
        <v>82434.09</v>
      </c>
      <c r="J751" s="118">
        <v>2973915.47</v>
      </c>
      <c r="K751" s="118">
        <v>5395519.2000000002</v>
      </c>
      <c r="L751" s="118">
        <v>0.41</v>
      </c>
      <c r="M751" s="118">
        <v>0.39</v>
      </c>
      <c r="N751" s="118">
        <v>136799703.55080479</v>
      </c>
      <c r="O751" s="227"/>
    </row>
    <row r="752" spans="2:15" x14ac:dyDescent="0.2">
      <c r="B752" s="118">
        <v>751</v>
      </c>
      <c r="C752" s="118">
        <v>30291.79</v>
      </c>
      <c r="D752" s="118">
        <v>0.03</v>
      </c>
      <c r="E752" s="118">
        <v>0.2</v>
      </c>
      <c r="F752" s="118">
        <v>79639.429999999993</v>
      </c>
      <c r="G752" s="118">
        <v>15095730.26</v>
      </c>
      <c r="H752" s="118">
        <v>39301.269999999997</v>
      </c>
      <c r="I752" s="118">
        <v>93763.58</v>
      </c>
      <c r="J752" s="118">
        <v>2054937.85</v>
      </c>
      <c r="K752" s="118">
        <v>5395519.2000000002</v>
      </c>
      <c r="L752" s="118">
        <v>0.4</v>
      </c>
      <c r="M752" s="118">
        <v>0.22</v>
      </c>
      <c r="N752" s="118">
        <v>309664139.75438684</v>
      </c>
      <c r="O752" s="227"/>
    </row>
    <row r="753" spans="2:15" x14ac:dyDescent="0.2">
      <c r="B753" s="118">
        <v>752</v>
      </c>
      <c r="C753" s="118">
        <v>21179.25</v>
      </c>
      <c r="D753" s="118">
        <v>0.02</v>
      </c>
      <c r="E753" s="118">
        <v>0.21</v>
      </c>
      <c r="F753" s="118">
        <v>67280.13</v>
      </c>
      <c r="G753" s="118">
        <v>18749188.02</v>
      </c>
      <c r="H753" s="118">
        <v>59303.199999999997</v>
      </c>
      <c r="I753" s="118">
        <v>121627.24</v>
      </c>
      <c r="J753" s="118">
        <v>3432847.74</v>
      </c>
      <c r="K753" s="118">
        <v>5395519.2000000002</v>
      </c>
      <c r="L753" s="118">
        <v>0.42</v>
      </c>
      <c r="M753" s="118">
        <v>0.26</v>
      </c>
      <c r="N753" s="118">
        <v>114731271.04823937</v>
      </c>
      <c r="O753" s="227"/>
    </row>
    <row r="754" spans="2:15" x14ac:dyDescent="0.2">
      <c r="B754" s="118">
        <v>753</v>
      </c>
      <c r="C754" s="118">
        <v>34328.519999999997</v>
      </c>
      <c r="D754" s="118">
        <v>0.02</v>
      </c>
      <c r="E754" s="118">
        <v>0.19</v>
      </c>
      <c r="F754" s="118">
        <v>58360.31</v>
      </c>
      <c r="G754" s="118">
        <v>23154547.969999999</v>
      </c>
      <c r="H754" s="118">
        <v>57531.4</v>
      </c>
      <c r="I754" s="118">
        <v>94775.27</v>
      </c>
      <c r="J754" s="118">
        <v>2026836.34</v>
      </c>
      <c r="K754" s="118">
        <v>5395519.2000000002</v>
      </c>
      <c r="L754" s="118">
        <v>0.49</v>
      </c>
      <c r="M754" s="118">
        <v>0.25</v>
      </c>
      <c r="N754" s="118">
        <v>138144106.52349225</v>
      </c>
      <c r="O754" s="227"/>
    </row>
    <row r="755" spans="2:15" x14ac:dyDescent="0.2">
      <c r="B755" s="118">
        <v>754</v>
      </c>
      <c r="C755" s="118">
        <v>19603.57</v>
      </c>
      <c r="D755" s="118">
        <v>0.03</v>
      </c>
      <c r="E755" s="118">
        <v>0.26</v>
      </c>
      <c r="F755" s="118">
        <v>73970.100000000006</v>
      </c>
      <c r="G755" s="118">
        <v>16220739.960000001</v>
      </c>
      <c r="H755" s="118">
        <v>40352.550000000003</v>
      </c>
      <c r="I755" s="118">
        <v>93049.47</v>
      </c>
      <c r="J755" s="118">
        <v>2080155.85</v>
      </c>
      <c r="K755" s="118">
        <v>5395519.2000000002</v>
      </c>
      <c r="L755" s="118">
        <v>0.4</v>
      </c>
      <c r="M755" s="118">
        <v>0.27</v>
      </c>
      <c r="N755" s="118">
        <v>162744817.90163526</v>
      </c>
      <c r="O755" s="227"/>
    </row>
    <row r="756" spans="2:15" x14ac:dyDescent="0.2">
      <c r="B756" s="118">
        <v>755</v>
      </c>
      <c r="C756" s="118">
        <v>28933.58</v>
      </c>
      <c r="D756" s="118">
        <v>0.02</v>
      </c>
      <c r="E756" s="118">
        <v>0.22</v>
      </c>
      <c r="F756" s="118">
        <v>50504.29</v>
      </c>
      <c r="G756" s="118">
        <v>23225570.57</v>
      </c>
      <c r="H756" s="118">
        <v>63783.12</v>
      </c>
      <c r="I756" s="118">
        <v>124557.8</v>
      </c>
      <c r="J756" s="118">
        <v>2913241.91</v>
      </c>
      <c r="K756" s="118">
        <v>5395519.2000000002</v>
      </c>
      <c r="L756" s="118">
        <v>0.37</v>
      </c>
      <c r="M756" s="118">
        <v>0.28999999999999998</v>
      </c>
      <c r="N756" s="118">
        <v>104930064.50911497</v>
      </c>
      <c r="O756" s="227"/>
    </row>
    <row r="757" spans="2:15" x14ac:dyDescent="0.2">
      <c r="B757" s="118">
        <v>756</v>
      </c>
      <c r="C757" s="118">
        <v>22198.43</v>
      </c>
      <c r="D757" s="118">
        <v>0.03</v>
      </c>
      <c r="E757" s="118">
        <v>0.22</v>
      </c>
      <c r="F757" s="118">
        <v>64009.88</v>
      </c>
      <c r="G757" s="118">
        <v>17854610.280000001</v>
      </c>
      <c r="H757" s="118">
        <v>62809.25</v>
      </c>
      <c r="I757" s="118">
        <v>112066.48</v>
      </c>
      <c r="J757" s="118">
        <v>2082355.5</v>
      </c>
      <c r="K757" s="118">
        <v>5395519.2000000002</v>
      </c>
      <c r="L757" s="118">
        <v>0.39</v>
      </c>
      <c r="M757" s="118">
        <v>0.28000000000000003</v>
      </c>
      <c r="N757" s="118">
        <v>122617876.92628357</v>
      </c>
      <c r="O757" s="227"/>
    </row>
    <row r="758" spans="2:15" x14ac:dyDescent="0.2">
      <c r="B758" s="118">
        <v>757</v>
      </c>
      <c r="C758" s="118">
        <v>26564.58</v>
      </c>
      <c r="D758" s="118">
        <v>0.04</v>
      </c>
      <c r="E758" s="118">
        <v>0.23</v>
      </c>
      <c r="F758" s="118">
        <v>26073.599999999999</v>
      </c>
      <c r="G758" s="118">
        <v>16285083.470000001</v>
      </c>
      <c r="H758" s="118">
        <v>43775.29</v>
      </c>
      <c r="I758" s="118">
        <v>86389.14</v>
      </c>
      <c r="J758" s="118">
        <v>1962149.49</v>
      </c>
      <c r="K758" s="118">
        <v>5395519.2000000002</v>
      </c>
      <c r="L758" s="118">
        <v>0.47</v>
      </c>
      <c r="M758" s="118">
        <v>0.28999999999999998</v>
      </c>
      <c r="N758" s="118">
        <v>45508295.338052399</v>
      </c>
      <c r="O758" s="227"/>
    </row>
    <row r="759" spans="2:15" x14ac:dyDescent="0.2">
      <c r="B759" s="118">
        <v>758</v>
      </c>
      <c r="C759" s="118">
        <v>32530.06</v>
      </c>
      <c r="D759" s="118">
        <v>0.03</v>
      </c>
      <c r="E759" s="118">
        <v>0.26</v>
      </c>
      <c r="F759" s="118">
        <v>55223.34</v>
      </c>
      <c r="G759" s="118">
        <v>20097671.780000001</v>
      </c>
      <c r="H759" s="118">
        <v>45650.78</v>
      </c>
      <c r="I759" s="118">
        <v>80544.13</v>
      </c>
      <c r="J759" s="118">
        <v>2551640.5299999998</v>
      </c>
      <c r="K759" s="118">
        <v>5395519.2000000002</v>
      </c>
      <c r="L759" s="118">
        <v>0.43</v>
      </c>
      <c r="M759" s="118">
        <v>0.28000000000000003</v>
      </c>
      <c r="N759" s="118">
        <v>177154440.76525247</v>
      </c>
      <c r="O759" s="227"/>
    </row>
    <row r="760" spans="2:15" x14ac:dyDescent="0.2">
      <c r="B760" s="118">
        <v>759</v>
      </c>
      <c r="C760" s="118">
        <v>26763.8</v>
      </c>
      <c r="D760" s="118">
        <v>0.05</v>
      </c>
      <c r="E760" s="118">
        <v>0.18</v>
      </c>
      <c r="F760" s="118">
        <v>82336.240000000005</v>
      </c>
      <c r="G760" s="118">
        <v>23483023.379999999</v>
      </c>
      <c r="H760" s="118">
        <v>47270.63</v>
      </c>
      <c r="I760" s="118">
        <v>100946.69</v>
      </c>
      <c r="J760" s="118">
        <v>2390046.0099999998</v>
      </c>
      <c r="K760" s="118">
        <v>5395519.2000000002</v>
      </c>
      <c r="L760" s="118">
        <v>0.38</v>
      </c>
      <c r="M760" s="118">
        <v>0.33</v>
      </c>
      <c r="N760" s="118">
        <v>131429231.08597992</v>
      </c>
      <c r="O760" s="227"/>
    </row>
    <row r="761" spans="2:15" x14ac:dyDescent="0.2">
      <c r="B761" s="118">
        <v>760</v>
      </c>
      <c r="C761" s="118">
        <v>39997.19</v>
      </c>
      <c r="D761" s="118">
        <v>0.02</v>
      </c>
      <c r="E761" s="118">
        <v>0.11</v>
      </c>
      <c r="F761" s="118">
        <v>81319.66</v>
      </c>
      <c r="G761" s="118">
        <v>27192556.210000001</v>
      </c>
      <c r="H761" s="118">
        <v>51915.1</v>
      </c>
      <c r="I761" s="118">
        <v>79852.929999999993</v>
      </c>
      <c r="J761" s="118">
        <v>2478634.54</v>
      </c>
      <c r="K761" s="118">
        <v>5395519.2000000002</v>
      </c>
      <c r="L761" s="118">
        <v>0.35</v>
      </c>
      <c r="M761" s="118">
        <v>0.27</v>
      </c>
      <c r="N761" s="118">
        <v>141898027.15695745</v>
      </c>
      <c r="O761" s="227"/>
    </row>
    <row r="762" spans="2:15" x14ac:dyDescent="0.2">
      <c r="B762" s="118">
        <v>761</v>
      </c>
      <c r="C762" s="118">
        <v>6754.5</v>
      </c>
      <c r="D762" s="118">
        <v>0.04</v>
      </c>
      <c r="E762" s="118">
        <v>0.23</v>
      </c>
      <c r="F762" s="118">
        <v>57993.31</v>
      </c>
      <c r="G762" s="118">
        <v>18472251.34</v>
      </c>
      <c r="H762" s="118">
        <v>43662.25</v>
      </c>
      <c r="I762" s="118">
        <v>139072.18</v>
      </c>
      <c r="J762" s="118">
        <v>3101531.66</v>
      </c>
      <c r="K762" s="118">
        <v>5395519.2000000002</v>
      </c>
      <c r="L762" s="118">
        <v>0.41</v>
      </c>
      <c r="M762" s="118">
        <v>0.28000000000000003</v>
      </c>
      <c r="N762" s="118">
        <v>21343400.509175558</v>
      </c>
      <c r="O762" s="227"/>
    </row>
    <row r="763" spans="2:15" x14ac:dyDescent="0.2">
      <c r="B763" s="118">
        <v>762</v>
      </c>
      <c r="C763" s="118">
        <v>30061.3</v>
      </c>
      <c r="D763" s="118">
        <v>0.03</v>
      </c>
      <c r="E763" s="118">
        <v>0.24</v>
      </c>
      <c r="F763" s="118">
        <v>87139.82</v>
      </c>
      <c r="G763" s="118">
        <v>16073949.529999999</v>
      </c>
      <c r="H763" s="118">
        <v>48463.66</v>
      </c>
      <c r="I763" s="118">
        <v>110499.51</v>
      </c>
      <c r="J763" s="118">
        <v>1715114.98</v>
      </c>
      <c r="K763" s="118">
        <v>5395519.2000000002</v>
      </c>
      <c r="L763" s="118">
        <v>0.52</v>
      </c>
      <c r="M763" s="118">
        <v>0.25</v>
      </c>
      <c r="N763" s="118">
        <v>258586782.45389229</v>
      </c>
      <c r="O763" s="227"/>
    </row>
    <row r="764" spans="2:15" x14ac:dyDescent="0.2">
      <c r="B764" s="118">
        <v>763</v>
      </c>
      <c r="C764" s="118">
        <v>41779.019999999997</v>
      </c>
      <c r="D764" s="118">
        <v>0.04</v>
      </c>
      <c r="E764" s="118">
        <v>0.14000000000000001</v>
      </c>
      <c r="F764" s="118">
        <v>93727.59</v>
      </c>
      <c r="G764" s="118">
        <v>20025438.699999999</v>
      </c>
      <c r="H764" s="118">
        <v>50514.45</v>
      </c>
      <c r="I764" s="118">
        <v>143085.87</v>
      </c>
      <c r="J764" s="118">
        <v>1735480.06</v>
      </c>
      <c r="K764" s="118">
        <v>5395519.2000000002</v>
      </c>
      <c r="L764" s="118">
        <v>0.53</v>
      </c>
      <c r="M764" s="118">
        <v>0.24</v>
      </c>
      <c r="N764" s="118">
        <v>252622191.13325822</v>
      </c>
      <c r="O764" s="227"/>
    </row>
    <row r="765" spans="2:15" x14ac:dyDescent="0.2">
      <c r="B765" s="118">
        <v>764</v>
      </c>
      <c r="C765" s="118">
        <v>21869.119999999999</v>
      </c>
      <c r="D765" s="118">
        <v>0.04</v>
      </c>
      <c r="E765" s="118">
        <v>0.22</v>
      </c>
      <c r="F765" s="118">
        <v>55780.28</v>
      </c>
      <c r="G765" s="118">
        <v>13521783.65</v>
      </c>
      <c r="H765" s="118">
        <v>56714.28</v>
      </c>
      <c r="I765" s="118">
        <v>118257.63</v>
      </c>
      <c r="J765" s="118">
        <v>1800147.96</v>
      </c>
      <c r="K765" s="118">
        <v>5395519.2000000002</v>
      </c>
      <c r="L765" s="118">
        <v>0.55000000000000004</v>
      </c>
      <c r="M765" s="118">
        <v>0.28999999999999998</v>
      </c>
      <c r="N765" s="118">
        <v>75983332.482301682</v>
      </c>
      <c r="O765" s="227"/>
    </row>
    <row r="766" spans="2:15" x14ac:dyDescent="0.2">
      <c r="B766" s="118">
        <v>765</v>
      </c>
      <c r="C766" s="118">
        <v>26128.28</v>
      </c>
      <c r="D766" s="118">
        <v>0.04</v>
      </c>
      <c r="E766" s="118">
        <v>0.14000000000000001</v>
      </c>
      <c r="F766" s="118">
        <v>73735.98</v>
      </c>
      <c r="G766" s="118">
        <v>11525211.529999999</v>
      </c>
      <c r="H766" s="118">
        <v>49818.64</v>
      </c>
      <c r="I766" s="118">
        <v>121791.6</v>
      </c>
      <c r="J766" s="118">
        <v>2159644.06</v>
      </c>
      <c r="K766" s="118">
        <v>5395519.2000000002</v>
      </c>
      <c r="L766" s="118">
        <v>0.43</v>
      </c>
      <c r="M766" s="118">
        <v>0.27</v>
      </c>
      <c r="N766" s="118">
        <v>119518429.17015646</v>
      </c>
      <c r="O766" s="227"/>
    </row>
    <row r="767" spans="2:15" x14ac:dyDescent="0.2">
      <c r="B767" s="118">
        <v>766</v>
      </c>
      <c r="C767" s="118">
        <v>29150.92</v>
      </c>
      <c r="D767" s="118">
        <v>0.03</v>
      </c>
      <c r="E767" s="118">
        <v>0.2</v>
      </c>
      <c r="F767" s="118">
        <v>74947.460000000006</v>
      </c>
      <c r="G767" s="118">
        <v>18252837.579999998</v>
      </c>
      <c r="H767" s="118">
        <v>45928.24</v>
      </c>
      <c r="I767" s="118">
        <v>61833.29</v>
      </c>
      <c r="J767" s="118">
        <v>2674304.21</v>
      </c>
      <c r="K767" s="118">
        <v>5395519.2000000002</v>
      </c>
      <c r="L767" s="118">
        <v>0.45</v>
      </c>
      <c r="M767" s="118">
        <v>0.32</v>
      </c>
      <c r="N767" s="118">
        <v>118769427.39618222</v>
      </c>
      <c r="O767" s="227"/>
    </row>
    <row r="768" spans="2:15" x14ac:dyDescent="0.2">
      <c r="B768" s="118">
        <v>767</v>
      </c>
      <c r="C768" s="118">
        <v>23156.82</v>
      </c>
      <c r="D768" s="118">
        <v>0.05</v>
      </c>
      <c r="E768" s="118">
        <v>0.21</v>
      </c>
      <c r="F768" s="118">
        <v>94629.04</v>
      </c>
      <c r="G768" s="118">
        <v>15013693.039999999</v>
      </c>
      <c r="H768" s="118">
        <v>69175.61</v>
      </c>
      <c r="I768" s="118">
        <v>77288.570000000007</v>
      </c>
      <c r="J768" s="118">
        <v>3250383.46</v>
      </c>
      <c r="K768" s="118">
        <v>5395519.2000000002</v>
      </c>
      <c r="L768" s="118">
        <v>0.48</v>
      </c>
      <c r="M768" s="118">
        <v>0.24</v>
      </c>
      <c r="N768" s="118">
        <v>259217294.44070834</v>
      </c>
      <c r="O768" s="227"/>
    </row>
    <row r="769" spans="2:15" x14ac:dyDescent="0.2">
      <c r="B769" s="118">
        <v>768</v>
      </c>
      <c r="C769" s="118">
        <v>28328.42</v>
      </c>
      <c r="D769" s="118">
        <v>0.03</v>
      </c>
      <c r="E769" s="118">
        <v>0.15</v>
      </c>
      <c r="F769" s="118">
        <v>73965.990000000005</v>
      </c>
      <c r="G769" s="118">
        <v>19465273.199999999</v>
      </c>
      <c r="H769" s="118">
        <v>38335.21</v>
      </c>
      <c r="I769" s="118">
        <v>94993.49</v>
      </c>
      <c r="J769" s="118">
        <v>3056307.8</v>
      </c>
      <c r="K769" s="118">
        <v>5395519.2000000002</v>
      </c>
      <c r="L769" s="118">
        <v>0.36</v>
      </c>
      <c r="M769" s="118">
        <v>0.28999999999999998</v>
      </c>
      <c r="N769" s="118">
        <v>119014674.89990361</v>
      </c>
      <c r="O769" s="227"/>
    </row>
    <row r="770" spans="2:15" x14ac:dyDescent="0.2">
      <c r="B770" s="118">
        <v>769</v>
      </c>
      <c r="C770" s="118">
        <v>30142.86</v>
      </c>
      <c r="D770" s="118">
        <v>0.04</v>
      </c>
      <c r="E770" s="118">
        <v>0.23</v>
      </c>
      <c r="F770" s="118">
        <v>91546.05</v>
      </c>
      <c r="G770" s="118">
        <v>12772422.289999999</v>
      </c>
      <c r="H770" s="118">
        <v>46597.65</v>
      </c>
      <c r="I770" s="118">
        <v>114002.91</v>
      </c>
      <c r="J770" s="118">
        <v>2325309.8199999998</v>
      </c>
      <c r="K770" s="118">
        <v>5395519.2000000002</v>
      </c>
      <c r="L770" s="118">
        <v>0.42</v>
      </c>
      <c r="M770" s="118">
        <v>0.28000000000000003</v>
      </c>
      <c r="N770" s="118">
        <v>284662958.49927312</v>
      </c>
      <c r="O770" s="227"/>
    </row>
    <row r="771" spans="2:15" x14ac:dyDescent="0.2">
      <c r="B771" s="118">
        <v>770</v>
      </c>
      <c r="C771" s="118">
        <v>15938.85</v>
      </c>
      <c r="D771" s="118">
        <v>0.03</v>
      </c>
      <c r="E771" s="118">
        <v>0.14000000000000001</v>
      </c>
      <c r="F771" s="118">
        <v>77372.929999999993</v>
      </c>
      <c r="G771" s="118">
        <v>20110317.91</v>
      </c>
      <c r="H771" s="118">
        <v>64750.13</v>
      </c>
      <c r="I771" s="118">
        <v>104684.92</v>
      </c>
      <c r="J771" s="118">
        <v>1780946.09</v>
      </c>
      <c r="K771" s="118">
        <v>5395519.2000000002</v>
      </c>
      <c r="L771" s="118">
        <v>0.35</v>
      </c>
      <c r="M771" s="118">
        <v>0.36</v>
      </c>
      <c r="N771" s="118">
        <v>28510782.411831006</v>
      </c>
      <c r="O771" s="227"/>
    </row>
    <row r="772" spans="2:15" x14ac:dyDescent="0.2">
      <c r="B772" s="118">
        <v>771</v>
      </c>
      <c r="C772" s="118">
        <v>13822.7</v>
      </c>
      <c r="D772" s="118">
        <v>0.04</v>
      </c>
      <c r="E772" s="118">
        <v>0.2</v>
      </c>
      <c r="F772" s="118">
        <v>60607.99</v>
      </c>
      <c r="G772" s="118">
        <v>16694917.460000001</v>
      </c>
      <c r="H772" s="118">
        <v>60252.01</v>
      </c>
      <c r="I772" s="118">
        <v>118151.91</v>
      </c>
      <c r="J772" s="118">
        <v>1529681.09</v>
      </c>
      <c r="K772" s="118">
        <v>5395519.2000000002</v>
      </c>
      <c r="L772" s="118">
        <v>0.41</v>
      </c>
      <c r="M772" s="118">
        <v>0.25</v>
      </c>
      <c r="N772" s="118">
        <v>79175871.224647269</v>
      </c>
      <c r="O772" s="227"/>
    </row>
    <row r="773" spans="2:15" x14ac:dyDescent="0.2">
      <c r="B773" s="118">
        <v>772</v>
      </c>
      <c r="C773" s="118">
        <v>37581.089999999997</v>
      </c>
      <c r="D773" s="118">
        <v>0.04</v>
      </c>
      <c r="E773" s="118">
        <v>0.17</v>
      </c>
      <c r="F773" s="118">
        <v>73759.600000000006</v>
      </c>
      <c r="G773" s="118">
        <v>21618976.57</v>
      </c>
      <c r="H773" s="118">
        <v>38220.54</v>
      </c>
      <c r="I773" s="118">
        <v>104812.39</v>
      </c>
      <c r="J773" s="118">
        <v>1693354.33</v>
      </c>
      <c r="K773" s="118">
        <v>5395519.2000000002</v>
      </c>
      <c r="L773" s="118">
        <v>0.47</v>
      </c>
      <c r="M773" s="118">
        <v>0.22</v>
      </c>
      <c r="N773" s="118">
        <v>282983280.74056756</v>
      </c>
      <c r="O773" s="227"/>
    </row>
    <row r="774" spans="2:15" x14ac:dyDescent="0.2">
      <c r="B774" s="118">
        <v>773</v>
      </c>
      <c r="C774" s="118">
        <v>17186.939999999999</v>
      </c>
      <c r="D774" s="118">
        <v>0.03</v>
      </c>
      <c r="E774" s="118">
        <v>0.22</v>
      </c>
      <c r="F774" s="118">
        <v>74605.06</v>
      </c>
      <c r="G774" s="118">
        <v>17065232.039999999</v>
      </c>
      <c r="H774" s="118">
        <v>59866.17</v>
      </c>
      <c r="I774" s="118">
        <v>70620.11</v>
      </c>
      <c r="J774" s="118">
        <v>3055484.14</v>
      </c>
      <c r="K774" s="118">
        <v>5395519.2000000002</v>
      </c>
      <c r="L774" s="118">
        <v>0.41</v>
      </c>
      <c r="M774" s="118">
        <v>0.26</v>
      </c>
      <c r="N774" s="118">
        <v>122452088.23688354</v>
      </c>
      <c r="O774" s="227"/>
    </row>
    <row r="775" spans="2:15" x14ac:dyDescent="0.2">
      <c r="B775" s="118">
        <v>774</v>
      </c>
      <c r="C775" s="118">
        <v>25463.71</v>
      </c>
      <c r="D775" s="118">
        <v>0.02</v>
      </c>
      <c r="E775" s="118">
        <v>0.22</v>
      </c>
      <c r="F775" s="118">
        <v>80265.02</v>
      </c>
      <c r="G775" s="118">
        <v>22765648.920000002</v>
      </c>
      <c r="H775" s="118">
        <v>36868.620000000003</v>
      </c>
      <c r="I775" s="118">
        <v>92293.11</v>
      </c>
      <c r="J775" s="118">
        <v>2295071.84</v>
      </c>
      <c r="K775" s="118">
        <v>5395519.2000000002</v>
      </c>
      <c r="L775" s="118">
        <v>0.35</v>
      </c>
      <c r="M775" s="118">
        <v>0.25</v>
      </c>
      <c r="N775" s="118">
        <v>221591135.46280777</v>
      </c>
      <c r="O775" s="227"/>
    </row>
    <row r="776" spans="2:15" x14ac:dyDescent="0.2">
      <c r="B776" s="118">
        <v>775</v>
      </c>
      <c r="C776" s="118">
        <v>32628.23</v>
      </c>
      <c r="D776" s="118">
        <v>0.04</v>
      </c>
      <c r="E776" s="118">
        <v>0.23</v>
      </c>
      <c r="F776" s="118">
        <v>64798.23</v>
      </c>
      <c r="G776" s="118">
        <v>19170258.620000001</v>
      </c>
      <c r="H776" s="118">
        <v>46284.52</v>
      </c>
      <c r="I776" s="118">
        <v>89861.3</v>
      </c>
      <c r="J776" s="118">
        <v>3461224.39</v>
      </c>
      <c r="K776" s="118">
        <v>5395519.2000000002</v>
      </c>
      <c r="L776" s="118">
        <v>0.4</v>
      </c>
      <c r="M776" s="118">
        <v>0.25</v>
      </c>
      <c r="N776" s="118">
        <v>268432617.21500582</v>
      </c>
      <c r="O776" s="227"/>
    </row>
    <row r="777" spans="2:15" x14ac:dyDescent="0.2">
      <c r="B777" s="118">
        <v>776</v>
      </c>
      <c r="C777" s="118">
        <v>29790.48</v>
      </c>
      <c r="D777" s="118">
        <v>0.03</v>
      </c>
      <c r="E777" s="118">
        <v>0.19</v>
      </c>
      <c r="F777" s="118">
        <v>90175.4</v>
      </c>
      <c r="G777" s="118">
        <v>18706912.140000001</v>
      </c>
      <c r="H777" s="118">
        <v>40646.269999999997</v>
      </c>
      <c r="I777" s="118">
        <v>89409.2</v>
      </c>
      <c r="J777" s="118">
        <v>2966541.67</v>
      </c>
      <c r="K777" s="118">
        <v>5395519.2000000002</v>
      </c>
      <c r="L777" s="118">
        <v>0.47</v>
      </c>
      <c r="M777" s="118">
        <v>0.35</v>
      </c>
      <c r="N777" s="118">
        <v>109293051.97258967</v>
      </c>
      <c r="O777" s="227"/>
    </row>
    <row r="778" spans="2:15" x14ac:dyDescent="0.2">
      <c r="B778" s="118">
        <v>777</v>
      </c>
      <c r="C778" s="118">
        <v>22410.44</v>
      </c>
      <c r="D778" s="118">
        <v>0.03</v>
      </c>
      <c r="E778" s="118">
        <v>0.17</v>
      </c>
      <c r="F778" s="118">
        <v>81391.429999999993</v>
      </c>
      <c r="G778" s="118">
        <v>22130252.300000001</v>
      </c>
      <c r="H778" s="118">
        <v>58953.82</v>
      </c>
      <c r="I778" s="118">
        <v>106380.8</v>
      </c>
      <c r="J778" s="118">
        <v>3695260.5</v>
      </c>
      <c r="K778" s="118">
        <v>5395519.2000000002</v>
      </c>
      <c r="L778" s="118">
        <v>0.36</v>
      </c>
      <c r="M778" s="118">
        <v>0.24</v>
      </c>
      <c r="N778" s="118">
        <v>169229454.32065043</v>
      </c>
      <c r="O778" s="227"/>
    </row>
    <row r="779" spans="2:15" x14ac:dyDescent="0.2">
      <c r="B779" s="118">
        <v>778</v>
      </c>
      <c r="C779" s="118">
        <v>36006.68</v>
      </c>
      <c r="D779" s="118">
        <v>0.04</v>
      </c>
      <c r="E779" s="118">
        <v>0.19</v>
      </c>
      <c r="F779" s="118">
        <v>39307.660000000003</v>
      </c>
      <c r="G779" s="118">
        <v>14432423.439999999</v>
      </c>
      <c r="H779" s="118">
        <v>34767.919999999998</v>
      </c>
      <c r="I779" s="118">
        <v>119652.11</v>
      </c>
      <c r="J779" s="118">
        <v>1565830.93</v>
      </c>
      <c r="K779" s="118">
        <v>5395519.2000000002</v>
      </c>
      <c r="L779" s="118">
        <v>0.51</v>
      </c>
      <c r="M779" s="118">
        <v>0.28000000000000003</v>
      </c>
      <c r="N779" s="118">
        <v>90519310.265340418</v>
      </c>
      <c r="O779" s="227"/>
    </row>
    <row r="780" spans="2:15" x14ac:dyDescent="0.2">
      <c r="B780" s="118">
        <v>779</v>
      </c>
      <c r="C780" s="118">
        <v>48225.08</v>
      </c>
      <c r="D780" s="118">
        <v>0.03</v>
      </c>
      <c r="E780" s="118">
        <v>0.19</v>
      </c>
      <c r="F780" s="118">
        <v>69620.539999999994</v>
      </c>
      <c r="G780" s="118">
        <v>18737966.710000001</v>
      </c>
      <c r="H780" s="118">
        <v>48944.79</v>
      </c>
      <c r="I780" s="118">
        <v>89173.3</v>
      </c>
      <c r="J780" s="118">
        <v>3140068.77</v>
      </c>
      <c r="K780" s="118">
        <v>5395519.2000000002</v>
      </c>
      <c r="L780" s="118">
        <v>0.42</v>
      </c>
      <c r="M780" s="118">
        <v>0.28999999999999998</v>
      </c>
      <c r="N780" s="118">
        <v>238708899.00336012</v>
      </c>
      <c r="O780" s="227"/>
    </row>
    <row r="781" spans="2:15" x14ac:dyDescent="0.2">
      <c r="B781" s="118">
        <v>780</v>
      </c>
      <c r="C781" s="118">
        <v>25864.52</v>
      </c>
      <c r="D781" s="118">
        <v>0.04</v>
      </c>
      <c r="E781" s="118">
        <v>0.22</v>
      </c>
      <c r="F781" s="118">
        <v>71728.009999999995</v>
      </c>
      <c r="G781" s="118">
        <v>16553162.279999999</v>
      </c>
      <c r="H781" s="118">
        <v>43359.93</v>
      </c>
      <c r="I781" s="118">
        <v>98451.66</v>
      </c>
      <c r="J781" s="118">
        <v>2166807.2799999998</v>
      </c>
      <c r="K781" s="118">
        <v>5395519.2000000002</v>
      </c>
      <c r="L781" s="118">
        <v>0.46</v>
      </c>
      <c r="M781" s="118">
        <v>0.33</v>
      </c>
      <c r="N781" s="118">
        <v>111346183.67867264</v>
      </c>
      <c r="O781" s="227"/>
    </row>
    <row r="782" spans="2:15" x14ac:dyDescent="0.2">
      <c r="B782" s="118">
        <v>781</v>
      </c>
      <c r="C782" s="118">
        <v>33802.81</v>
      </c>
      <c r="D782" s="118">
        <v>0.05</v>
      </c>
      <c r="E782" s="118">
        <v>0.19</v>
      </c>
      <c r="F782" s="118">
        <v>48241.919999999998</v>
      </c>
      <c r="G782" s="118">
        <v>18551358.079999998</v>
      </c>
      <c r="H782" s="118">
        <v>33606.239999999998</v>
      </c>
      <c r="I782" s="118">
        <v>72346.789999999994</v>
      </c>
      <c r="J782" s="118">
        <v>1927023.8</v>
      </c>
      <c r="K782" s="118">
        <v>5395519.2000000002</v>
      </c>
      <c r="L782" s="118">
        <v>0.36</v>
      </c>
      <c r="M782" s="118">
        <v>0.21</v>
      </c>
      <c r="N782" s="118">
        <v>263643048.7854284</v>
      </c>
      <c r="O782" s="227"/>
    </row>
    <row r="783" spans="2:15" x14ac:dyDescent="0.2">
      <c r="B783" s="118">
        <v>782</v>
      </c>
      <c r="C783" s="118">
        <v>28607.54</v>
      </c>
      <c r="D783" s="118">
        <v>0.04</v>
      </c>
      <c r="E783" s="118">
        <v>0.2</v>
      </c>
      <c r="F783" s="118">
        <v>61250.02</v>
      </c>
      <c r="G783" s="118">
        <v>19255990.440000001</v>
      </c>
      <c r="H783" s="118">
        <v>49961.38</v>
      </c>
      <c r="I783" s="118">
        <v>70665.05</v>
      </c>
      <c r="J783" s="118">
        <v>3547013.66</v>
      </c>
      <c r="K783" s="118">
        <v>5395519.2000000002</v>
      </c>
      <c r="L783" s="118">
        <v>0.39</v>
      </c>
      <c r="M783" s="118">
        <v>0.31</v>
      </c>
      <c r="N783" s="118">
        <v>120907561.35415533</v>
      </c>
      <c r="O783" s="227"/>
    </row>
    <row r="784" spans="2:15" x14ac:dyDescent="0.2">
      <c r="B784" s="118">
        <v>783</v>
      </c>
      <c r="C784" s="118">
        <v>8066.52</v>
      </c>
      <c r="D784" s="118">
        <v>0.02</v>
      </c>
      <c r="E784" s="118">
        <v>0.2</v>
      </c>
      <c r="F784" s="118">
        <v>85918.24</v>
      </c>
      <c r="G784" s="118">
        <v>24126987.960000001</v>
      </c>
      <c r="H784" s="118">
        <v>55616.94</v>
      </c>
      <c r="I784" s="118">
        <v>86297.79</v>
      </c>
      <c r="J784" s="118">
        <v>2549744.92</v>
      </c>
      <c r="K784" s="118">
        <v>5395519.2000000002</v>
      </c>
      <c r="L784" s="118">
        <v>0.47</v>
      </c>
      <c r="M784" s="118">
        <v>0.24</v>
      </c>
      <c r="N784" s="118">
        <v>39092673.558165438</v>
      </c>
      <c r="O784" s="227"/>
    </row>
    <row r="785" spans="2:15" x14ac:dyDescent="0.2">
      <c r="B785" s="118">
        <v>784</v>
      </c>
      <c r="C785" s="118">
        <v>34817.050000000003</v>
      </c>
      <c r="D785" s="118">
        <v>0.04</v>
      </c>
      <c r="E785" s="118">
        <v>0.19</v>
      </c>
      <c r="F785" s="118">
        <v>52454.28</v>
      </c>
      <c r="G785" s="118">
        <v>13527036.859999999</v>
      </c>
      <c r="H785" s="118">
        <v>60285.57</v>
      </c>
      <c r="I785" s="118">
        <v>137297.01</v>
      </c>
      <c r="J785" s="118">
        <v>3063189.47</v>
      </c>
      <c r="K785" s="118">
        <v>5395519.2000000002</v>
      </c>
      <c r="L785" s="118">
        <v>0.52</v>
      </c>
      <c r="M785" s="118">
        <v>0.31</v>
      </c>
      <c r="N785" s="118">
        <v>94927080.394926727</v>
      </c>
      <c r="O785" s="227"/>
    </row>
    <row r="786" spans="2:15" x14ac:dyDescent="0.2">
      <c r="B786" s="118">
        <v>785</v>
      </c>
      <c r="C786" s="118">
        <v>14980.64</v>
      </c>
      <c r="D786" s="118">
        <v>0.03</v>
      </c>
      <c r="E786" s="118">
        <v>0.16</v>
      </c>
      <c r="F786" s="118">
        <v>47743.99</v>
      </c>
      <c r="G786" s="118">
        <v>24781550.210000001</v>
      </c>
      <c r="H786" s="118">
        <v>49978.03</v>
      </c>
      <c r="I786" s="118">
        <v>97112.7</v>
      </c>
      <c r="J786" s="118">
        <v>2112393.9500000002</v>
      </c>
      <c r="K786" s="118">
        <v>5395519.2000000002</v>
      </c>
      <c r="L786" s="118">
        <v>0.38</v>
      </c>
      <c r="M786" s="118">
        <v>0.34</v>
      </c>
      <c r="N786" s="118">
        <v>9016136.4169253688</v>
      </c>
      <c r="O786" s="227"/>
    </row>
    <row r="787" spans="2:15" x14ac:dyDescent="0.2">
      <c r="B787" s="118">
        <v>786</v>
      </c>
      <c r="C787" s="118">
        <v>18277.93</v>
      </c>
      <c r="D787" s="118">
        <v>0.03</v>
      </c>
      <c r="E787" s="118">
        <v>0.25</v>
      </c>
      <c r="F787" s="118">
        <v>73375.44</v>
      </c>
      <c r="G787" s="118">
        <v>12796404.5</v>
      </c>
      <c r="H787" s="118">
        <v>39738.76</v>
      </c>
      <c r="I787" s="118">
        <v>93511.83</v>
      </c>
      <c r="J787" s="118">
        <v>3412344.66</v>
      </c>
      <c r="K787" s="118">
        <v>5395519.2000000002</v>
      </c>
      <c r="L787" s="118">
        <v>0.36</v>
      </c>
      <c r="M787" s="118">
        <v>0.28000000000000003</v>
      </c>
      <c r="N787" s="118">
        <v>145104409.19437709</v>
      </c>
      <c r="O787" s="227"/>
    </row>
    <row r="788" spans="2:15" x14ac:dyDescent="0.2">
      <c r="B788" s="118">
        <v>787</v>
      </c>
      <c r="C788" s="118">
        <v>30120.07</v>
      </c>
      <c r="D788" s="118">
        <v>0.04</v>
      </c>
      <c r="E788" s="118">
        <v>0.24</v>
      </c>
      <c r="F788" s="118">
        <v>65729</v>
      </c>
      <c r="G788" s="118">
        <v>16097200.52</v>
      </c>
      <c r="H788" s="118">
        <v>40381.71</v>
      </c>
      <c r="I788" s="118">
        <v>55462.74</v>
      </c>
      <c r="J788" s="118">
        <v>1999316.86</v>
      </c>
      <c r="K788" s="118">
        <v>5395519.2000000002</v>
      </c>
      <c r="L788" s="118">
        <v>0.32</v>
      </c>
      <c r="M788" s="118">
        <v>0.34</v>
      </c>
      <c r="N788" s="118">
        <v>161464608.96348795</v>
      </c>
      <c r="O788" s="227"/>
    </row>
    <row r="789" spans="2:15" x14ac:dyDescent="0.2">
      <c r="B789" s="118">
        <v>788</v>
      </c>
      <c r="C789" s="118">
        <v>28555.16</v>
      </c>
      <c r="D789" s="118">
        <v>0.02</v>
      </c>
      <c r="E789" s="118">
        <v>0.21</v>
      </c>
      <c r="F789" s="118">
        <v>80829.63</v>
      </c>
      <c r="G789" s="118">
        <v>19677823.59</v>
      </c>
      <c r="H789" s="118">
        <v>51073.58</v>
      </c>
      <c r="I789" s="118">
        <v>66716.289999999994</v>
      </c>
      <c r="J789" s="118">
        <v>1321892.52</v>
      </c>
      <c r="K789" s="118">
        <v>5395519.2000000002</v>
      </c>
      <c r="L789" s="118">
        <v>0.48</v>
      </c>
      <c r="M789" s="118">
        <v>0.24</v>
      </c>
      <c r="N789" s="118">
        <v>206179035.8802568</v>
      </c>
      <c r="O789" s="227"/>
    </row>
    <row r="790" spans="2:15" x14ac:dyDescent="0.2">
      <c r="B790" s="118">
        <v>789</v>
      </c>
      <c r="C790" s="118">
        <v>28048.21</v>
      </c>
      <c r="D790" s="118">
        <v>0.03</v>
      </c>
      <c r="E790" s="118">
        <v>0.2</v>
      </c>
      <c r="F790" s="118">
        <v>75720.03</v>
      </c>
      <c r="G790" s="118">
        <v>11252020.289999999</v>
      </c>
      <c r="H790" s="118">
        <v>36050.06</v>
      </c>
      <c r="I790" s="118">
        <v>86437.78</v>
      </c>
      <c r="J790" s="118">
        <v>2568966.94</v>
      </c>
      <c r="K790" s="118">
        <v>5395519.2000000002</v>
      </c>
      <c r="L790" s="118">
        <v>0.45</v>
      </c>
      <c r="M790" s="118">
        <v>0.25</v>
      </c>
      <c r="N790" s="118">
        <v>200387893.99011138</v>
      </c>
      <c r="O790" s="227"/>
    </row>
    <row r="791" spans="2:15" x14ac:dyDescent="0.2">
      <c r="B791" s="118">
        <v>790</v>
      </c>
      <c r="C791" s="118">
        <v>37441.75</v>
      </c>
      <c r="D791" s="118">
        <v>0.04</v>
      </c>
      <c r="E791" s="118">
        <v>0.27</v>
      </c>
      <c r="F791" s="118">
        <v>72975.41</v>
      </c>
      <c r="G791" s="118">
        <v>23600740.52</v>
      </c>
      <c r="H791" s="118">
        <v>49073.65</v>
      </c>
      <c r="I791" s="118">
        <v>79135.58</v>
      </c>
      <c r="J791" s="118">
        <v>1509843.74</v>
      </c>
      <c r="K791" s="118">
        <v>5395519.2000000002</v>
      </c>
      <c r="L791" s="118">
        <v>0.46</v>
      </c>
      <c r="M791" s="118">
        <v>0.37</v>
      </c>
      <c r="N791" s="118">
        <v>159396283.45517233</v>
      </c>
      <c r="O791" s="227"/>
    </row>
    <row r="792" spans="2:15" x14ac:dyDescent="0.2">
      <c r="B792" s="118">
        <v>791</v>
      </c>
      <c r="C792" s="118">
        <v>35783.89</v>
      </c>
      <c r="D792" s="118">
        <v>0.04</v>
      </c>
      <c r="E792" s="118">
        <v>0.18</v>
      </c>
      <c r="F792" s="118">
        <v>89595.94</v>
      </c>
      <c r="G792" s="118">
        <v>24480566.609999999</v>
      </c>
      <c r="H792" s="118">
        <v>29724.57</v>
      </c>
      <c r="I792" s="118">
        <v>124356.64</v>
      </c>
      <c r="J792" s="118">
        <v>3476712.86</v>
      </c>
      <c r="K792" s="118">
        <v>5395519.2000000002</v>
      </c>
      <c r="L792" s="118">
        <v>0.39</v>
      </c>
      <c r="M792" s="118">
        <v>0.38</v>
      </c>
      <c r="N792" s="118">
        <v>126596541.69399652</v>
      </c>
      <c r="O792" s="227"/>
    </row>
    <row r="793" spans="2:15" x14ac:dyDescent="0.2">
      <c r="B793" s="118">
        <v>792</v>
      </c>
      <c r="C793" s="118">
        <v>33720.89</v>
      </c>
      <c r="D793" s="118">
        <v>0.03</v>
      </c>
      <c r="E793" s="118">
        <v>0.23</v>
      </c>
      <c r="F793" s="118">
        <v>74705.37</v>
      </c>
      <c r="G793" s="118">
        <v>14334184.710000001</v>
      </c>
      <c r="H793" s="118">
        <v>71638.45</v>
      </c>
      <c r="I793" s="118">
        <v>96468.85</v>
      </c>
      <c r="J793" s="118">
        <v>3058789.07</v>
      </c>
      <c r="K793" s="118">
        <v>5395519.2000000002</v>
      </c>
      <c r="L793" s="118">
        <v>0.4</v>
      </c>
      <c r="M793" s="118">
        <v>0.25</v>
      </c>
      <c r="N793" s="118">
        <v>301659589.28924102</v>
      </c>
      <c r="O793" s="227"/>
    </row>
    <row r="794" spans="2:15" x14ac:dyDescent="0.2">
      <c r="B794" s="118">
        <v>793</v>
      </c>
      <c r="C794" s="118">
        <v>13709.01</v>
      </c>
      <c r="D794" s="118">
        <v>0.03</v>
      </c>
      <c r="E794" s="118">
        <v>0.22</v>
      </c>
      <c r="F794" s="118">
        <v>54339.63</v>
      </c>
      <c r="G794" s="118">
        <v>21238542.66</v>
      </c>
      <c r="H794" s="118">
        <v>52264.25</v>
      </c>
      <c r="I794" s="118">
        <v>101000.84</v>
      </c>
      <c r="J794" s="118">
        <v>2427568.36</v>
      </c>
      <c r="K794" s="118">
        <v>5395519.2000000002</v>
      </c>
      <c r="L794" s="118">
        <v>0.42</v>
      </c>
      <c r="M794" s="118">
        <v>0.28999999999999998</v>
      </c>
      <c r="N794" s="118">
        <v>42680180.657700628</v>
      </c>
      <c r="O794" s="227"/>
    </row>
    <row r="795" spans="2:15" x14ac:dyDescent="0.2">
      <c r="B795" s="118">
        <v>794</v>
      </c>
      <c r="C795" s="118">
        <v>8094.66</v>
      </c>
      <c r="D795" s="118">
        <v>0.03</v>
      </c>
      <c r="E795" s="118">
        <v>0.28999999999999998</v>
      </c>
      <c r="F795" s="118">
        <v>45948.44</v>
      </c>
      <c r="G795" s="118">
        <v>23054901.850000001</v>
      </c>
      <c r="H795" s="118">
        <v>50910.45</v>
      </c>
      <c r="I795" s="118">
        <v>113473.33</v>
      </c>
      <c r="J795" s="118">
        <v>2364169.9300000002</v>
      </c>
      <c r="K795" s="118">
        <v>5395519.2000000002</v>
      </c>
      <c r="L795" s="118">
        <v>0.39</v>
      </c>
      <c r="M795" s="118">
        <v>0.31</v>
      </c>
      <c r="N795" s="118">
        <v>14741721.59149698</v>
      </c>
      <c r="O795" s="227"/>
    </row>
    <row r="796" spans="2:15" x14ac:dyDescent="0.2">
      <c r="B796" s="118">
        <v>795</v>
      </c>
      <c r="C796" s="118">
        <v>21148.92</v>
      </c>
      <c r="D796" s="118">
        <v>0.04</v>
      </c>
      <c r="E796" s="118">
        <v>0.21</v>
      </c>
      <c r="F796" s="118">
        <v>71034.899999999994</v>
      </c>
      <c r="G796" s="118">
        <v>23753616.370000001</v>
      </c>
      <c r="H796" s="118">
        <v>33220.769999999997</v>
      </c>
      <c r="I796" s="118">
        <v>91639.57</v>
      </c>
      <c r="J796" s="118">
        <v>2187671.27</v>
      </c>
      <c r="K796" s="118">
        <v>5395519.2000000002</v>
      </c>
      <c r="L796" s="118">
        <v>0.4</v>
      </c>
      <c r="M796" s="118">
        <v>0.27</v>
      </c>
      <c r="N796" s="118">
        <v>138467771.20373651</v>
      </c>
      <c r="O796" s="227"/>
    </row>
    <row r="797" spans="2:15" x14ac:dyDescent="0.2">
      <c r="B797" s="118">
        <v>796</v>
      </c>
      <c r="C797" s="118">
        <v>18430.259999999998</v>
      </c>
      <c r="D797" s="118">
        <v>0.03</v>
      </c>
      <c r="E797" s="118">
        <v>0.17</v>
      </c>
      <c r="F797" s="118">
        <v>62768.639999999999</v>
      </c>
      <c r="G797" s="118">
        <v>25182258.420000002</v>
      </c>
      <c r="H797" s="118">
        <v>64937.06</v>
      </c>
      <c r="I797" s="118">
        <v>94914.76</v>
      </c>
      <c r="J797" s="118">
        <v>2745247.82</v>
      </c>
      <c r="K797" s="118">
        <v>5395519.2000000002</v>
      </c>
      <c r="L797" s="118">
        <v>0.5</v>
      </c>
      <c r="M797" s="118">
        <v>0.21</v>
      </c>
      <c r="N797" s="118">
        <v>90699169.783251941</v>
      </c>
      <c r="O797" s="227"/>
    </row>
    <row r="798" spans="2:15" x14ac:dyDescent="0.2">
      <c r="B798" s="118">
        <v>797</v>
      </c>
      <c r="C798" s="118">
        <v>42222.87</v>
      </c>
      <c r="D798" s="118">
        <v>0.03</v>
      </c>
      <c r="E798" s="118">
        <v>0.21</v>
      </c>
      <c r="F798" s="118">
        <v>74485.039999999994</v>
      </c>
      <c r="G798" s="118">
        <v>24622661.25</v>
      </c>
      <c r="H798" s="118">
        <v>42639.94</v>
      </c>
      <c r="I798" s="118">
        <v>88577.77</v>
      </c>
      <c r="J798" s="118">
        <v>2183238.13</v>
      </c>
      <c r="K798" s="118">
        <v>5395519.2000000002</v>
      </c>
      <c r="L798" s="118">
        <v>0.56000000000000005</v>
      </c>
      <c r="M798" s="118">
        <v>0.31</v>
      </c>
      <c r="N798" s="118">
        <v>152849213.26264438</v>
      </c>
      <c r="O798" s="227"/>
    </row>
    <row r="799" spans="2:15" x14ac:dyDescent="0.2">
      <c r="B799" s="118">
        <v>798</v>
      </c>
      <c r="C799" s="118">
        <v>26153.73</v>
      </c>
      <c r="D799" s="118">
        <v>0.03</v>
      </c>
      <c r="E799" s="118">
        <v>0.22</v>
      </c>
      <c r="F799" s="118">
        <v>35097.08</v>
      </c>
      <c r="G799" s="118">
        <v>23372730.68</v>
      </c>
      <c r="H799" s="118">
        <v>53807.41</v>
      </c>
      <c r="I799" s="118">
        <v>103788.68</v>
      </c>
      <c r="J799" s="118">
        <v>2946599.56</v>
      </c>
      <c r="K799" s="118">
        <v>5395519.2000000002</v>
      </c>
      <c r="L799" s="118">
        <v>0.45</v>
      </c>
      <c r="M799" s="118">
        <v>0.21</v>
      </c>
      <c r="N799" s="118">
        <v>107915867.84691206</v>
      </c>
      <c r="O799" s="227"/>
    </row>
    <row r="800" spans="2:15" x14ac:dyDescent="0.2">
      <c r="B800" s="118">
        <v>799</v>
      </c>
      <c r="C800" s="118">
        <v>39104.85</v>
      </c>
      <c r="D800" s="118">
        <v>0.04</v>
      </c>
      <c r="E800" s="118">
        <v>0.21</v>
      </c>
      <c r="F800" s="118">
        <v>64263.9</v>
      </c>
      <c r="G800" s="118">
        <v>18000477.920000002</v>
      </c>
      <c r="H800" s="118">
        <v>31162.82</v>
      </c>
      <c r="I800" s="118">
        <v>80328.66</v>
      </c>
      <c r="J800" s="118">
        <v>2547642.4900000002</v>
      </c>
      <c r="K800" s="118">
        <v>5395519.2000000002</v>
      </c>
      <c r="L800" s="118">
        <v>0.38</v>
      </c>
      <c r="M800" s="118">
        <v>0.25</v>
      </c>
      <c r="N800" s="118">
        <v>305620518.69820893</v>
      </c>
      <c r="O800" s="227"/>
    </row>
    <row r="801" spans="2:15" x14ac:dyDescent="0.2">
      <c r="B801" s="118">
        <v>800</v>
      </c>
      <c r="C801" s="118">
        <v>27265.599999999999</v>
      </c>
      <c r="D801" s="118">
        <v>0.02</v>
      </c>
      <c r="E801" s="118">
        <v>0.12</v>
      </c>
      <c r="F801" s="118">
        <v>50759.99</v>
      </c>
      <c r="G801" s="118">
        <v>19020028.899999999</v>
      </c>
      <c r="H801" s="118">
        <v>36083.67</v>
      </c>
      <c r="I801" s="118">
        <v>72373.56</v>
      </c>
      <c r="J801" s="118">
        <v>3066513.51</v>
      </c>
      <c r="K801" s="118">
        <v>5395519.2000000002</v>
      </c>
      <c r="L801" s="118">
        <v>0.49</v>
      </c>
      <c r="M801" s="118">
        <v>0.28000000000000003</v>
      </c>
      <c r="N801" s="118">
        <v>36397374.897598304</v>
      </c>
      <c r="O801" s="227"/>
    </row>
    <row r="802" spans="2:15" x14ac:dyDescent="0.2">
      <c r="B802" s="118">
        <v>801</v>
      </c>
      <c r="C802" s="118">
        <v>22349.32</v>
      </c>
      <c r="D802" s="118">
        <v>0.03</v>
      </c>
      <c r="E802" s="118">
        <v>0.26</v>
      </c>
      <c r="F802" s="118">
        <v>55465.71</v>
      </c>
      <c r="G802" s="118">
        <v>16587844.33</v>
      </c>
      <c r="H802" s="118">
        <v>46811.61</v>
      </c>
      <c r="I802" s="118">
        <v>94232.57</v>
      </c>
      <c r="J802" s="118">
        <v>3333036.06</v>
      </c>
      <c r="K802" s="118">
        <v>5395519.2000000002</v>
      </c>
      <c r="L802" s="118">
        <v>0.49</v>
      </c>
      <c r="M802" s="118">
        <v>0.22</v>
      </c>
      <c r="N802" s="118">
        <v>165685985.73590812</v>
      </c>
      <c r="O802" s="227"/>
    </row>
    <row r="803" spans="2:15" x14ac:dyDescent="0.2">
      <c r="B803" s="118">
        <v>802</v>
      </c>
      <c r="C803" s="118">
        <v>26623.37</v>
      </c>
      <c r="D803" s="118">
        <v>0.04</v>
      </c>
      <c r="E803" s="118">
        <v>0.27</v>
      </c>
      <c r="F803" s="118">
        <v>79239</v>
      </c>
      <c r="G803" s="118">
        <v>26883614.52</v>
      </c>
      <c r="H803" s="118">
        <v>56432.69</v>
      </c>
      <c r="I803" s="118">
        <v>83885.86</v>
      </c>
      <c r="J803" s="118">
        <v>2110021.2400000002</v>
      </c>
      <c r="K803" s="118">
        <v>5395519.2000000002</v>
      </c>
      <c r="L803" s="118">
        <v>0.53</v>
      </c>
      <c r="M803" s="118">
        <v>0.26</v>
      </c>
      <c r="N803" s="118">
        <v>219877935.18336388</v>
      </c>
      <c r="O803" s="227"/>
    </row>
    <row r="804" spans="2:15" x14ac:dyDescent="0.2">
      <c r="B804" s="118">
        <v>803</v>
      </c>
      <c r="C804" s="118">
        <v>34645.769999999997</v>
      </c>
      <c r="D804" s="118">
        <v>0.05</v>
      </c>
      <c r="E804" s="118">
        <v>0.17</v>
      </c>
      <c r="F804" s="118">
        <v>74608.33</v>
      </c>
      <c r="G804" s="118">
        <v>22161016.620000001</v>
      </c>
      <c r="H804" s="118">
        <v>65852.899999999994</v>
      </c>
      <c r="I804" s="118">
        <v>86970.61</v>
      </c>
      <c r="J804" s="118">
        <v>3406167.67</v>
      </c>
      <c r="K804" s="118">
        <v>5395519.2000000002</v>
      </c>
      <c r="L804" s="118">
        <v>0.36</v>
      </c>
      <c r="M804" s="118">
        <v>0.22</v>
      </c>
      <c r="N804" s="118">
        <v>350163489.88662094</v>
      </c>
      <c r="O804" s="227"/>
    </row>
    <row r="805" spans="2:15" x14ac:dyDescent="0.2">
      <c r="B805" s="118">
        <v>804</v>
      </c>
      <c r="C805" s="118">
        <v>32690.53</v>
      </c>
      <c r="D805" s="118">
        <v>0.03</v>
      </c>
      <c r="E805" s="118">
        <v>0.25</v>
      </c>
      <c r="F805" s="118">
        <v>66187.259999999995</v>
      </c>
      <c r="G805" s="118">
        <v>19786868.870000001</v>
      </c>
      <c r="H805" s="118">
        <v>51888.45</v>
      </c>
      <c r="I805" s="118">
        <v>79295.56</v>
      </c>
      <c r="J805" s="118">
        <v>2126700.2999999998</v>
      </c>
      <c r="K805" s="118">
        <v>5395519.2000000002</v>
      </c>
      <c r="L805" s="118">
        <v>0.54</v>
      </c>
      <c r="M805" s="118">
        <v>0.34</v>
      </c>
      <c r="N805" s="118">
        <v>105622653.97836483</v>
      </c>
      <c r="O805" s="227"/>
    </row>
    <row r="806" spans="2:15" x14ac:dyDescent="0.2">
      <c r="B806" s="118">
        <v>805</v>
      </c>
      <c r="C806" s="118">
        <v>40073.379999999997</v>
      </c>
      <c r="D806" s="118">
        <v>0.04</v>
      </c>
      <c r="E806" s="118">
        <v>0.25</v>
      </c>
      <c r="F806" s="118">
        <v>71664.639999999999</v>
      </c>
      <c r="G806" s="118">
        <v>15036277.539999999</v>
      </c>
      <c r="H806" s="118">
        <v>49087.07</v>
      </c>
      <c r="I806" s="118">
        <v>98892.28</v>
      </c>
      <c r="J806" s="118">
        <v>1684226.6</v>
      </c>
      <c r="K806" s="118">
        <v>5395519.2000000002</v>
      </c>
      <c r="L806" s="118">
        <v>0.39</v>
      </c>
      <c r="M806" s="118">
        <v>0.32</v>
      </c>
      <c r="N806" s="118">
        <v>258774191.05982831</v>
      </c>
      <c r="O806" s="227"/>
    </row>
    <row r="807" spans="2:15" x14ac:dyDescent="0.2">
      <c r="B807" s="118">
        <v>806</v>
      </c>
      <c r="C807" s="118">
        <v>30654.38</v>
      </c>
      <c r="D807" s="118">
        <v>0.02</v>
      </c>
      <c r="E807" s="118">
        <v>0.22</v>
      </c>
      <c r="F807" s="118">
        <v>69162.92</v>
      </c>
      <c r="G807" s="118">
        <v>18294564.890000001</v>
      </c>
      <c r="H807" s="118">
        <v>47982.91</v>
      </c>
      <c r="I807" s="118">
        <v>94868.94</v>
      </c>
      <c r="J807" s="118">
        <v>2185144.79</v>
      </c>
      <c r="K807" s="118">
        <v>5395519.2000000002</v>
      </c>
      <c r="L807" s="118">
        <v>0.53</v>
      </c>
      <c r="M807" s="118">
        <v>0.24</v>
      </c>
      <c r="N807" s="118">
        <v>177253343.64970538</v>
      </c>
      <c r="O807" s="227"/>
    </row>
    <row r="808" spans="2:15" x14ac:dyDescent="0.2">
      <c r="B808" s="118">
        <v>807</v>
      </c>
      <c r="C808" s="118">
        <v>10908.73</v>
      </c>
      <c r="D808" s="118">
        <v>0.04</v>
      </c>
      <c r="E808" s="118">
        <v>0.16</v>
      </c>
      <c r="F808" s="118">
        <v>81547.11</v>
      </c>
      <c r="G808" s="118">
        <v>14386562.92</v>
      </c>
      <c r="H808" s="118">
        <v>55562.98</v>
      </c>
      <c r="I808" s="118">
        <v>100198.57</v>
      </c>
      <c r="J808" s="118">
        <v>2146254.15</v>
      </c>
      <c r="K808" s="118">
        <v>5395519.2000000002</v>
      </c>
      <c r="L808" s="118">
        <v>0.34</v>
      </c>
      <c r="M808" s="118">
        <v>0.21</v>
      </c>
      <c r="N808" s="118">
        <v>106552651.83379814</v>
      </c>
      <c r="O808" s="227"/>
    </row>
    <row r="809" spans="2:15" x14ac:dyDescent="0.2">
      <c r="B809" s="118">
        <v>808</v>
      </c>
      <c r="C809" s="118">
        <v>15281.18</v>
      </c>
      <c r="D809" s="118">
        <v>0.03</v>
      </c>
      <c r="E809" s="118">
        <v>0.18</v>
      </c>
      <c r="F809" s="118">
        <v>70694.22</v>
      </c>
      <c r="G809" s="118">
        <v>10537809.6</v>
      </c>
      <c r="H809" s="118">
        <v>47998.94</v>
      </c>
      <c r="I809" s="118">
        <v>111825.18</v>
      </c>
      <c r="J809" s="118">
        <v>2393161.0499999998</v>
      </c>
      <c r="K809" s="118">
        <v>5395519.2000000002</v>
      </c>
      <c r="L809" s="118">
        <v>0.56000000000000005</v>
      </c>
      <c r="M809" s="118">
        <v>0.31</v>
      </c>
      <c r="N809" s="118">
        <v>39524506.362817481</v>
      </c>
      <c r="O809" s="227"/>
    </row>
    <row r="810" spans="2:15" x14ac:dyDescent="0.2">
      <c r="B810" s="118">
        <v>809</v>
      </c>
      <c r="C810" s="118">
        <v>36137.519999999997</v>
      </c>
      <c r="D810" s="118">
        <v>0.03</v>
      </c>
      <c r="E810" s="118">
        <v>0.14000000000000001</v>
      </c>
      <c r="F810" s="118">
        <v>64236.53</v>
      </c>
      <c r="G810" s="118">
        <v>21930290.969999999</v>
      </c>
      <c r="H810" s="118">
        <v>48391.66</v>
      </c>
      <c r="I810" s="118">
        <v>94982.01</v>
      </c>
      <c r="J810" s="118">
        <v>2764984.69</v>
      </c>
      <c r="K810" s="118">
        <v>5395519.2000000002</v>
      </c>
      <c r="L810" s="118">
        <v>0.32</v>
      </c>
      <c r="M810" s="118">
        <v>0.31</v>
      </c>
      <c r="N810" s="118">
        <v>111996264.78484799</v>
      </c>
      <c r="O810" s="227"/>
    </row>
    <row r="811" spans="2:15" x14ac:dyDescent="0.2">
      <c r="B811" s="118">
        <v>810</v>
      </c>
      <c r="C811" s="118">
        <v>35883.07</v>
      </c>
      <c r="D811" s="118">
        <v>0.03</v>
      </c>
      <c r="E811" s="118">
        <v>0.19</v>
      </c>
      <c r="F811" s="118">
        <v>28487.74</v>
      </c>
      <c r="G811" s="118">
        <v>20607224.890000001</v>
      </c>
      <c r="H811" s="118">
        <v>45280.07</v>
      </c>
      <c r="I811" s="118">
        <v>95654.92</v>
      </c>
      <c r="J811" s="118">
        <v>2106106.7200000002</v>
      </c>
      <c r="K811" s="118">
        <v>5395519.2000000002</v>
      </c>
      <c r="L811" s="118">
        <v>0.56000000000000005</v>
      </c>
      <c r="M811" s="118">
        <v>0.28000000000000003</v>
      </c>
      <c r="N811" s="118">
        <v>40796133.821166031</v>
      </c>
      <c r="O811" s="227"/>
    </row>
    <row r="812" spans="2:15" x14ac:dyDescent="0.2">
      <c r="B812" s="118">
        <v>811</v>
      </c>
      <c r="C812" s="118">
        <v>42405.62</v>
      </c>
      <c r="D812" s="118">
        <v>0.03</v>
      </c>
      <c r="E812" s="118">
        <v>0.16</v>
      </c>
      <c r="F812" s="118">
        <v>45342.6</v>
      </c>
      <c r="G812" s="118">
        <v>23056781.870000001</v>
      </c>
      <c r="H812" s="118">
        <v>66105.86</v>
      </c>
      <c r="I812" s="118">
        <v>102562.52</v>
      </c>
      <c r="J812" s="118">
        <v>2613320.38</v>
      </c>
      <c r="K812" s="118">
        <v>5395519.2000000002</v>
      </c>
      <c r="L812" s="118">
        <v>0.51</v>
      </c>
      <c r="M812" s="118">
        <v>0.3</v>
      </c>
      <c r="N812" s="118">
        <v>73359828.311576456</v>
      </c>
      <c r="O812" s="227"/>
    </row>
    <row r="813" spans="2:15" x14ac:dyDescent="0.2">
      <c r="B813" s="118">
        <v>812</v>
      </c>
      <c r="C813" s="118">
        <v>30555.599999999999</v>
      </c>
      <c r="D813" s="118">
        <v>0.03</v>
      </c>
      <c r="E813" s="118">
        <v>0.18</v>
      </c>
      <c r="F813" s="118">
        <v>77578.12</v>
      </c>
      <c r="G813" s="118">
        <v>19575870.989999998</v>
      </c>
      <c r="H813" s="118">
        <v>45016.95</v>
      </c>
      <c r="I813" s="118">
        <v>74343.41</v>
      </c>
      <c r="J813" s="118">
        <v>2583155.9300000002</v>
      </c>
      <c r="K813" s="118">
        <v>5395519.2000000002</v>
      </c>
      <c r="L813" s="118">
        <v>0.4</v>
      </c>
      <c r="M813" s="118">
        <v>0.25</v>
      </c>
      <c r="N813" s="118">
        <v>212632154.94430548</v>
      </c>
      <c r="O813" s="227"/>
    </row>
    <row r="814" spans="2:15" x14ac:dyDescent="0.2">
      <c r="B814" s="118">
        <v>813</v>
      </c>
      <c r="C814" s="118">
        <v>21142.78</v>
      </c>
      <c r="D814" s="118">
        <v>0.04</v>
      </c>
      <c r="E814" s="118">
        <v>0.18</v>
      </c>
      <c r="F814" s="118">
        <v>48449.98</v>
      </c>
      <c r="G814" s="118">
        <v>26911086.84</v>
      </c>
      <c r="H814" s="118">
        <v>65239.93</v>
      </c>
      <c r="I814" s="118">
        <v>109997.83</v>
      </c>
      <c r="J814" s="118">
        <v>2980472.9</v>
      </c>
      <c r="K814" s="118">
        <v>5395519.2000000002</v>
      </c>
      <c r="L814" s="118">
        <v>0.35</v>
      </c>
      <c r="M814" s="118">
        <v>0.35</v>
      </c>
      <c r="N814" s="118">
        <v>32663806.273547024</v>
      </c>
      <c r="O814" s="227"/>
    </row>
    <row r="815" spans="2:15" x14ac:dyDescent="0.2">
      <c r="B815" s="118">
        <v>814</v>
      </c>
      <c r="C815" s="118">
        <v>35772.379999999997</v>
      </c>
      <c r="D815" s="118">
        <v>0.04</v>
      </c>
      <c r="E815" s="118">
        <v>0.24</v>
      </c>
      <c r="F815" s="118">
        <v>77542.98</v>
      </c>
      <c r="G815" s="118">
        <v>21758173.27</v>
      </c>
      <c r="H815" s="118">
        <v>66463.740000000005</v>
      </c>
      <c r="I815" s="118">
        <v>103988.47</v>
      </c>
      <c r="J815" s="118">
        <v>2272803.2400000002</v>
      </c>
      <c r="K815" s="118">
        <v>5395519.2000000002</v>
      </c>
      <c r="L815" s="118">
        <v>0.45</v>
      </c>
      <c r="M815" s="118">
        <v>0.28999999999999998</v>
      </c>
      <c r="N815" s="118">
        <v>255100249.34590507</v>
      </c>
      <c r="O815" s="227"/>
    </row>
    <row r="816" spans="2:15" x14ac:dyDescent="0.2">
      <c r="B816" s="118">
        <v>815</v>
      </c>
      <c r="C816" s="118">
        <v>25311.06</v>
      </c>
      <c r="D816" s="118">
        <v>0.03</v>
      </c>
      <c r="E816" s="118">
        <v>0.17</v>
      </c>
      <c r="F816" s="118">
        <v>69900.899999999994</v>
      </c>
      <c r="G816" s="118">
        <v>20383730</v>
      </c>
      <c r="H816" s="118">
        <v>47224.04</v>
      </c>
      <c r="I816" s="118">
        <v>91985.84</v>
      </c>
      <c r="J816" s="118">
        <v>3034519.44</v>
      </c>
      <c r="K816" s="118">
        <v>5395519.2000000002</v>
      </c>
      <c r="L816" s="118">
        <v>0.45</v>
      </c>
      <c r="M816" s="118">
        <v>0.26</v>
      </c>
      <c r="N816" s="118">
        <v>118288046.84400225</v>
      </c>
      <c r="O816" s="227"/>
    </row>
    <row r="817" spans="2:15" x14ac:dyDescent="0.2">
      <c r="B817" s="118">
        <v>816</v>
      </c>
      <c r="C817" s="118">
        <v>25048.78</v>
      </c>
      <c r="D817" s="118">
        <v>0.03</v>
      </c>
      <c r="E817" s="118">
        <v>0.12</v>
      </c>
      <c r="F817" s="118">
        <v>64224.36</v>
      </c>
      <c r="G817" s="118">
        <v>21815053.140000001</v>
      </c>
      <c r="H817" s="118">
        <v>71091.11</v>
      </c>
      <c r="I817" s="118">
        <v>113026.52</v>
      </c>
      <c r="J817" s="118">
        <v>2771840.91</v>
      </c>
      <c r="K817" s="118">
        <v>5395519.2000000002</v>
      </c>
      <c r="L817" s="118">
        <v>0.32</v>
      </c>
      <c r="M817" s="118">
        <v>0.27</v>
      </c>
      <c r="N817" s="118">
        <v>80205348.794261858</v>
      </c>
      <c r="O817" s="227"/>
    </row>
    <row r="818" spans="2:15" x14ac:dyDescent="0.2">
      <c r="B818" s="118">
        <v>817</v>
      </c>
      <c r="C818" s="118">
        <v>36289.82</v>
      </c>
      <c r="D818" s="118">
        <v>0.03</v>
      </c>
      <c r="E818" s="118">
        <v>0.17</v>
      </c>
      <c r="F818" s="118">
        <v>44142.98</v>
      </c>
      <c r="G818" s="118">
        <v>21612125.670000002</v>
      </c>
      <c r="H818" s="118">
        <v>52093.3</v>
      </c>
      <c r="I818" s="118">
        <v>95880.11</v>
      </c>
      <c r="J818" s="118">
        <v>2568413.64</v>
      </c>
      <c r="K818" s="118">
        <v>5395519.2000000002</v>
      </c>
      <c r="L818" s="118">
        <v>0.37</v>
      </c>
      <c r="M818" s="118">
        <v>0.25</v>
      </c>
      <c r="N818" s="118">
        <v>132840525.3659111</v>
      </c>
      <c r="O818" s="227"/>
    </row>
    <row r="819" spans="2:15" x14ac:dyDescent="0.2">
      <c r="B819" s="118">
        <v>818</v>
      </c>
      <c r="C819" s="118">
        <v>26608.03</v>
      </c>
      <c r="D819" s="118">
        <v>0.04</v>
      </c>
      <c r="E819" s="118">
        <v>0.21</v>
      </c>
      <c r="F819" s="118">
        <v>83698.25</v>
      </c>
      <c r="G819" s="118">
        <v>16950448.379999999</v>
      </c>
      <c r="H819" s="118">
        <v>61177.17</v>
      </c>
      <c r="I819" s="118">
        <v>105673.86</v>
      </c>
      <c r="J819" s="118">
        <v>1933462.89</v>
      </c>
      <c r="K819" s="118">
        <v>5395519.2000000002</v>
      </c>
      <c r="L819" s="118">
        <v>0.36</v>
      </c>
      <c r="M819" s="118">
        <v>0.33</v>
      </c>
      <c r="N819" s="118">
        <v>157745381.20123369</v>
      </c>
      <c r="O819" s="227"/>
    </row>
    <row r="820" spans="2:15" x14ac:dyDescent="0.2">
      <c r="B820" s="118">
        <v>819</v>
      </c>
      <c r="C820" s="118">
        <v>45263.71</v>
      </c>
      <c r="D820" s="118">
        <v>0.03</v>
      </c>
      <c r="E820" s="118">
        <v>0.18</v>
      </c>
      <c r="F820" s="118">
        <v>63848.66</v>
      </c>
      <c r="G820" s="118">
        <v>13630034.890000001</v>
      </c>
      <c r="H820" s="118">
        <v>57900.29</v>
      </c>
      <c r="I820" s="118">
        <v>97716.59</v>
      </c>
      <c r="J820" s="118">
        <v>2308495.89</v>
      </c>
      <c r="K820" s="118">
        <v>5395519.2000000002</v>
      </c>
      <c r="L820" s="118">
        <v>0.42</v>
      </c>
      <c r="M820" s="118">
        <v>0.33</v>
      </c>
      <c r="N820" s="118">
        <v>148643335.82136822</v>
      </c>
      <c r="O820" s="227"/>
    </row>
    <row r="821" spans="2:15" x14ac:dyDescent="0.2">
      <c r="B821" s="118">
        <v>820</v>
      </c>
      <c r="C821" s="118">
        <v>33672.089999999997</v>
      </c>
      <c r="D821" s="118">
        <v>0.03</v>
      </c>
      <c r="E821" s="118">
        <v>0.2</v>
      </c>
      <c r="F821" s="118">
        <v>68155.5</v>
      </c>
      <c r="G821" s="118">
        <v>10700050.140000001</v>
      </c>
      <c r="H821" s="118">
        <v>48280.71</v>
      </c>
      <c r="I821" s="118">
        <v>116069.98</v>
      </c>
      <c r="J821" s="118">
        <v>2277551.39</v>
      </c>
      <c r="K821" s="118">
        <v>5395519.2000000002</v>
      </c>
      <c r="L821" s="118">
        <v>0.35</v>
      </c>
      <c r="M821" s="118">
        <v>0.33</v>
      </c>
      <c r="N821" s="118">
        <v>149745175.82480484</v>
      </c>
      <c r="O821" s="227"/>
    </row>
    <row r="822" spans="2:15" x14ac:dyDescent="0.2">
      <c r="B822" s="118">
        <v>821</v>
      </c>
      <c r="C822" s="118">
        <v>32186.35</v>
      </c>
      <c r="D822" s="118">
        <v>0.03</v>
      </c>
      <c r="E822" s="118">
        <v>0.24</v>
      </c>
      <c r="F822" s="118">
        <v>73097.850000000006</v>
      </c>
      <c r="G822" s="118">
        <v>18991993.809999999</v>
      </c>
      <c r="H822" s="118">
        <v>38715.370000000003</v>
      </c>
      <c r="I822" s="118">
        <v>129936.66</v>
      </c>
      <c r="J822" s="118">
        <v>2771866.24</v>
      </c>
      <c r="K822" s="118">
        <v>5395519.2000000002</v>
      </c>
      <c r="L822" s="118">
        <v>0.42</v>
      </c>
      <c r="M822" s="118">
        <v>0.35</v>
      </c>
      <c r="N822" s="118">
        <v>136633173.64715278</v>
      </c>
      <c r="O822" s="227"/>
    </row>
    <row r="823" spans="2:15" x14ac:dyDescent="0.2">
      <c r="B823" s="118">
        <v>822</v>
      </c>
      <c r="C823" s="118">
        <v>25028.59</v>
      </c>
      <c r="D823" s="118">
        <v>0.04</v>
      </c>
      <c r="E823" s="118">
        <v>0.26</v>
      </c>
      <c r="F823" s="118">
        <v>64933.34</v>
      </c>
      <c r="G823" s="118">
        <v>19539610.27</v>
      </c>
      <c r="H823" s="118">
        <v>47301.01</v>
      </c>
      <c r="I823" s="118">
        <v>77990.47</v>
      </c>
      <c r="J823" s="118">
        <v>1493288.7</v>
      </c>
      <c r="K823" s="118">
        <v>5395519.2000000002</v>
      </c>
      <c r="L823" s="118">
        <v>0.35</v>
      </c>
      <c r="M823" s="118">
        <v>0.24</v>
      </c>
      <c r="N823" s="118">
        <v>271646809.00020933</v>
      </c>
      <c r="O823" s="227"/>
    </row>
    <row r="824" spans="2:15" x14ac:dyDescent="0.2">
      <c r="B824" s="118">
        <v>823</v>
      </c>
      <c r="C824" s="118">
        <v>28130.45</v>
      </c>
      <c r="D824" s="118">
        <v>0.04</v>
      </c>
      <c r="E824" s="118">
        <v>0.21</v>
      </c>
      <c r="F824" s="118">
        <v>66316.7</v>
      </c>
      <c r="G824" s="118">
        <v>17480847.550000001</v>
      </c>
      <c r="H824" s="118">
        <v>46232.39</v>
      </c>
      <c r="I824" s="118">
        <v>104330.87</v>
      </c>
      <c r="J824" s="118">
        <v>1674320.22</v>
      </c>
      <c r="K824" s="118">
        <v>5395519.2000000002</v>
      </c>
      <c r="L824" s="118">
        <v>0.41</v>
      </c>
      <c r="M824" s="118">
        <v>0.28000000000000003</v>
      </c>
      <c r="N824" s="118">
        <v>168517259.56116998</v>
      </c>
      <c r="O824" s="227"/>
    </row>
    <row r="825" spans="2:15" x14ac:dyDescent="0.2">
      <c r="B825" s="118">
        <v>824</v>
      </c>
      <c r="C825" s="118">
        <v>16949.54</v>
      </c>
      <c r="D825" s="118">
        <v>0.02</v>
      </c>
      <c r="E825" s="118">
        <v>0.23</v>
      </c>
      <c r="F825" s="118">
        <v>54163.839999999997</v>
      </c>
      <c r="G825" s="118">
        <v>21695186.390000001</v>
      </c>
      <c r="H825" s="118">
        <v>41610.32</v>
      </c>
      <c r="I825" s="118">
        <v>143929.62</v>
      </c>
      <c r="J825" s="118">
        <v>3092296.81</v>
      </c>
      <c r="K825" s="118">
        <v>5395519.2000000002</v>
      </c>
      <c r="L825" s="118">
        <v>0.38</v>
      </c>
      <c r="M825" s="118">
        <v>0.28999999999999998</v>
      </c>
      <c r="N825" s="118">
        <v>59873801.946240395</v>
      </c>
      <c r="O825" s="227"/>
    </row>
    <row r="826" spans="2:15" x14ac:dyDescent="0.2">
      <c r="B826" s="118">
        <v>825</v>
      </c>
      <c r="C826" s="118">
        <v>38693.660000000003</v>
      </c>
      <c r="D826" s="118">
        <v>0.04</v>
      </c>
      <c r="E826" s="118">
        <v>0.2</v>
      </c>
      <c r="F826" s="118">
        <v>47915.01</v>
      </c>
      <c r="G826" s="118">
        <v>18639514.219999999</v>
      </c>
      <c r="H826" s="118">
        <v>56366.42</v>
      </c>
      <c r="I826" s="118">
        <v>117449.2</v>
      </c>
      <c r="J826" s="118">
        <v>2717766.81</v>
      </c>
      <c r="K826" s="118">
        <v>5395519.2000000002</v>
      </c>
      <c r="L826" s="118">
        <v>0.41</v>
      </c>
      <c r="M826" s="118">
        <v>0.28000000000000003</v>
      </c>
      <c r="N826" s="118">
        <v>156591673.3074559</v>
      </c>
      <c r="O826" s="227"/>
    </row>
    <row r="827" spans="2:15" x14ac:dyDescent="0.2">
      <c r="B827" s="118">
        <v>826</v>
      </c>
      <c r="C827" s="118">
        <v>36982.1</v>
      </c>
      <c r="D827" s="118">
        <v>0.03</v>
      </c>
      <c r="E827" s="118">
        <v>0.18</v>
      </c>
      <c r="F827" s="118">
        <v>63857.66</v>
      </c>
      <c r="G827" s="118">
        <v>17824163.84</v>
      </c>
      <c r="H827" s="118">
        <v>44631.66</v>
      </c>
      <c r="I827" s="118">
        <v>54066.25</v>
      </c>
      <c r="J827" s="118">
        <v>3225995.7</v>
      </c>
      <c r="K827" s="118">
        <v>5395519.2000000002</v>
      </c>
      <c r="L827" s="118">
        <v>0.32</v>
      </c>
      <c r="M827" s="118">
        <v>0.27</v>
      </c>
      <c r="N827" s="118">
        <v>211116498.28879893</v>
      </c>
      <c r="O827" s="227"/>
    </row>
    <row r="828" spans="2:15" x14ac:dyDescent="0.2">
      <c r="B828" s="118">
        <v>827</v>
      </c>
      <c r="C828" s="118">
        <v>25047.14</v>
      </c>
      <c r="D828" s="118">
        <v>0.03</v>
      </c>
      <c r="E828" s="118">
        <v>0.21</v>
      </c>
      <c r="F828" s="118">
        <v>75991.710000000006</v>
      </c>
      <c r="G828" s="118">
        <v>21340126.25</v>
      </c>
      <c r="H828" s="118">
        <v>43051.26</v>
      </c>
      <c r="I828" s="118">
        <v>94255.01</v>
      </c>
      <c r="J828" s="118">
        <v>2425891.69</v>
      </c>
      <c r="K828" s="118">
        <v>5395519.2000000002</v>
      </c>
      <c r="L828" s="118">
        <v>0.35</v>
      </c>
      <c r="M828" s="118">
        <v>0.24</v>
      </c>
      <c r="N828" s="118">
        <v>231305830.2509082</v>
      </c>
      <c r="O828" s="227"/>
    </row>
    <row r="829" spans="2:15" x14ac:dyDescent="0.2">
      <c r="B829" s="118">
        <v>828</v>
      </c>
      <c r="C829" s="118">
        <v>40592.800000000003</v>
      </c>
      <c r="D829" s="118">
        <v>0.03</v>
      </c>
      <c r="E829" s="118">
        <v>0.13</v>
      </c>
      <c r="F829" s="118">
        <v>53835.76</v>
      </c>
      <c r="G829" s="118">
        <v>19575657.600000001</v>
      </c>
      <c r="H829" s="118">
        <v>37679.199999999997</v>
      </c>
      <c r="I829" s="118">
        <v>121106.37</v>
      </c>
      <c r="J829" s="118">
        <v>2670539.2400000002</v>
      </c>
      <c r="K829" s="118">
        <v>5395519.2000000002</v>
      </c>
      <c r="L829" s="118">
        <v>0.47</v>
      </c>
      <c r="M829" s="118">
        <v>0.23</v>
      </c>
      <c r="N829" s="118">
        <v>135894988.89513367</v>
      </c>
      <c r="O829" s="227"/>
    </row>
    <row r="830" spans="2:15" x14ac:dyDescent="0.2">
      <c r="B830" s="118">
        <v>829</v>
      </c>
      <c r="C830" s="118">
        <v>21059.63</v>
      </c>
      <c r="D830" s="118">
        <v>0.02</v>
      </c>
      <c r="E830" s="118">
        <v>0.19</v>
      </c>
      <c r="F830" s="118">
        <v>59391.99</v>
      </c>
      <c r="G830" s="118">
        <v>21171344.280000001</v>
      </c>
      <c r="H830" s="118">
        <v>34767.11</v>
      </c>
      <c r="I830" s="118">
        <v>102744.61</v>
      </c>
      <c r="J830" s="118">
        <v>3146904.2</v>
      </c>
      <c r="K830" s="118">
        <v>5395519.2000000002</v>
      </c>
      <c r="L830" s="118">
        <v>0.53</v>
      </c>
      <c r="M830" s="118">
        <v>0.32</v>
      </c>
      <c r="N830" s="118">
        <v>35589740.122737586</v>
      </c>
      <c r="O830" s="227"/>
    </row>
    <row r="831" spans="2:15" x14ac:dyDescent="0.2">
      <c r="B831" s="118">
        <v>830</v>
      </c>
      <c r="C831" s="118">
        <v>38942.17</v>
      </c>
      <c r="D831" s="118">
        <v>0.04</v>
      </c>
      <c r="E831" s="118">
        <v>0.22</v>
      </c>
      <c r="F831" s="118">
        <v>89674.74</v>
      </c>
      <c r="G831" s="118">
        <v>14437227.85</v>
      </c>
      <c r="H831" s="118">
        <v>67967.350000000006</v>
      </c>
      <c r="I831" s="118">
        <v>88630.92</v>
      </c>
      <c r="J831" s="118">
        <v>2662362.0499999998</v>
      </c>
      <c r="K831" s="118">
        <v>5395519.2000000002</v>
      </c>
      <c r="L831" s="118">
        <v>0.32</v>
      </c>
      <c r="M831" s="118">
        <v>0.28000000000000003</v>
      </c>
      <c r="N831" s="118">
        <v>408745632.26269215</v>
      </c>
      <c r="O831" s="227"/>
    </row>
    <row r="832" spans="2:15" x14ac:dyDescent="0.2">
      <c r="B832" s="118">
        <v>831</v>
      </c>
      <c r="C832" s="118">
        <v>28356.560000000001</v>
      </c>
      <c r="D832" s="118">
        <v>0.04</v>
      </c>
      <c r="E832" s="118">
        <v>0.23</v>
      </c>
      <c r="F832" s="118">
        <v>32841.4</v>
      </c>
      <c r="G832" s="118">
        <v>23776325.670000002</v>
      </c>
      <c r="H832" s="118">
        <v>49859.07</v>
      </c>
      <c r="I832" s="118">
        <v>110093.54</v>
      </c>
      <c r="J832" s="118">
        <v>1912255.62</v>
      </c>
      <c r="K832" s="118">
        <v>5395519.2000000002</v>
      </c>
      <c r="L832" s="118">
        <v>0.36</v>
      </c>
      <c r="M832" s="118">
        <v>0.3</v>
      </c>
      <c r="N832" s="118">
        <v>71667751.274090618</v>
      </c>
      <c r="O832" s="227"/>
    </row>
    <row r="833" spans="2:15" x14ac:dyDescent="0.2">
      <c r="B833" s="118">
        <v>832</v>
      </c>
      <c r="C833" s="118">
        <v>22162.83</v>
      </c>
      <c r="D833" s="118">
        <v>0.04</v>
      </c>
      <c r="E833" s="118">
        <v>0.21</v>
      </c>
      <c r="F833" s="118">
        <v>61665.2</v>
      </c>
      <c r="G833" s="118">
        <v>17148743.859999999</v>
      </c>
      <c r="H833" s="118">
        <v>53160.95</v>
      </c>
      <c r="I833" s="118">
        <v>80438.7</v>
      </c>
      <c r="J833" s="118">
        <v>2601722.9500000002</v>
      </c>
      <c r="K833" s="118">
        <v>5395519.2000000002</v>
      </c>
      <c r="L833" s="118">
        <v>0.42</v>
      </c>
      <c r="M833" s="118">
        <v>0.26</v>
      </c>
      <c r="N833" s="118">
        <v>134894445.64489341</v>
      </c>
      <c r="O833" s="227"/>
    </row>
    <row r="834" spans="2:15" x14ac:dyDescent="0.2">
      <c r="B834" s="118">
        <v>833</v>
      </c>
      <c r="C834" s="118">
        <v>27563.13</v>
      </c>
      <c r="D834" s="118">
        <v>0.03</v>
      </c>
      <c r="E834" s="118">
        <v>0.28999999999999998</v>
      </c>
      <c r="F834" s="118">
        <v>70515.520000000004</v>
      </c>
      <c r="G834" s="118">
        <v>25899084</v>
      </c>
      <c r="H834" s="118">
        <v>51589.68</v>
      </c>
      <c r="I834" s="118">
        <v>103983.12</v>
      </c>
      <c r="J834" s="118">
        <v>3125832.3</v>
      </c>
      <c r="K834" s="118">
        <v>5395519.2000000002</v>
      </c>
      <c r="L834" s="118">
        <v>0.41</v>
      </c>
      <c r="M834" s="118">
        <v>0.25</v>
      </c>
      <c r="N834" s="118">
        <v>276274145.59457451</v>
      </c>
      <c r="O834" s="227"/>
    </row>
    <row r="835" spans="2:15" x14ac:dyDescent="0.2">
      <c r="B835" s="118">
        <v>834</v>
      </c>
      <c r="C835" s="118">
        <v>32828.230000000003</v>
      </c>
      <c r="D835" s="118">
        <v>0.04</v>
      </c>
      <c r="E835" s="118">
        <v>0.19</v>
      </c>
      <c r="F835" s="118">
        <v>47187.040000000001</v>
      </c>
      <c r="G835" s="118">
        <v>17895715.390000001</v>
      </c>
      <c r="H835" s="118">
        <v>56077.49</v>
      </c>
      <c r="I835" s="118">
        <v>92309.58</v>
      </c>
      <c r="J835" s="118">
        <v>2909615.46</v>
      </c>
      <c r="K835" s="118">
        <v>5395519.2000000002</v>
      </c>
      <c r="L835" s="118">
        <v>0.38</v>
      </c>
      <c r="M835" s="118">
        <v>0.22</v>
      </c>
      <c r="N835" s="118">
        <v>203102155.13248068</v>
      </c>
      <c r="O835" s="227"/>
    </row>
    <row r="836" spans="2:15" x14ac:dyDescent="0.2">
      <c r="B836" s="118">
        <v>835</v>
      </c>
      <c r="C836" s="118">
        <v>23482.67</v>
      </c>
      <c r="D836" s="118">
        <v>0.03</v>
      </c>
      <c r="E836" s="118">
        <v>0.14000000000000001</v>
      </c>
      <c r="F836" s="118">
        <v>72264.19</v>
      </c>
      <c r="G836" s="118">
        <v>25156335.510000002</v>
      </c>
      <c r="H836" s="118">
        <v>47730.73</v>
      </c>
      <c r="I836" s="118">
        <v>111881.19</v>
      </c>
      <c r="J836" s="118">
        <v>2123927.1800000002</v>
      </c>
      <c r="K836" s="118">
        <v>5395519.2000000002</v>
      </c>
      <c r="L836" s="118">
        <v>0.48</v>
      </c>
      <c r="M836" s="118">
        <v>0.24</v>
      </c>
      <c r="N836" s="118">
        <v>93366642.018366098</v>
      </c>
      <c r="O836" s="227"/>
    </row>
    <row r="837" spans="2:15" x14ac:dyDescent="0.2">
      <c r="B837" s="118">
        <v>836</v>
      </c>
      <c r="C837" s="118">
        <v>13210.91</v>
      </c>
      <c r="D837" s="118">
        <v>0.03</v>
      </c>
      <c r="E837" s="118">
        <v>0.19</v>
      </c>
      <c r="F837" s="118">
        <v>92005.39</v>
      </c>
      <c r="G837" s="118">
        <v>22451284.670000002</v>
      </c>
      <c r="H837" s="118">
        <v>41651.42</v>
      </c>
      <c r="I837" s="118">
        <v>75355.39</v>
      </c>
      <c r="J837" s="118">
        <v>2417271.77</v>
      </c>
      <c r="K837" s="118">
        <v>5395519.2000000002</v>
      </c>
      <c r="L837" s="118">
        <v>0.38</v>
      </c>
      <c r="M837" s="118">
        <v>0.35</v>
      </c>
      <c r="N837" s="118">
        <v>44165852.028861895</v>
      </c>
      <c r="O837" s="227"/>
    </row>
    <row r="838" spans="2:15" x14ac:dyDescent="0.2">
      <c r="B838" s="118">
        <v>837</v>
      </c>
      <c r="C838" s="118">
        <v>17498.849999999999</v>
      </c>
      <c r="D838" s="118">
        <v>0.03</v>
      </c>
      <c r="E838" s="118">
        <v>0.17</v>
      </c>
      <c r="F838" s="118">
        <v>75980.960000000006</v>
      </c>
      <c r="G838" s="118">
        <v>19921831.93</v>
      </c>
      <c r="H838" s="118">
        <v>58279.72</v>
      </c>
      <c r="I838" s="118">
        <v>95803.49</v>
      </c>
      <c r="J838" s="118">
        <v>3416394.9</v>
      </c>
      <c r="K838" s="118">
        <v>5395519.2000000002</v>
      </c>
      <c r="L838" s="118">
        <v>0.42</v>
      </c>
      <c r="M838" s="118">
        <v>0.28999999999999998</v>
      </c>
      <c r="N838" s="118">
        <v>68848523.649242386</v>
      </c>
      <c r="O838" s="227"/>
    </row>
    <row r="839" spans="2:15" x14ac:dyDescent="0.2">
      <c r="B839" s="118">
        <v>838</v>
      </c>
      <c r="C839" s="118">
        <v>27999.279999999999</v>
      </c>
      <c r="D839" s="118">
        <v>0.04</v>
      </c>
      <c r="E839" s="118">
        <v>0.13</v>
      </c>
      <c r="F839" s="118">
        <v>55781.9</v>
      </c>
      <c r="G839" s="118">
        <v>14988164.210000001</v>
      </c>
      <c r="H839" s="118">
        <v>56607.99</v>
      </c>
      <c r="I839" s="118">
        <v>68851.09</v>
      </c>
      <c r="J839" s="118">
        <v>2974008.11</v>
      </c>
      <c r="K839" s="118">
        <v>5395519.2000000002</v>
      </c>
      <c r="L839" s="118">
        <v>0.39</v>
      </c>
      <c r="M839" s="118">
        <v>0.28000000000000003</v>
      </c>
      <c r="N839" s="118">
        <v>82744370.793068275</v>
      </c>
      <c r="O839" s="227"/>
    </row>
    <row r="840" spans="2:15" x14ac:dyDescent="0.2">
      <c r="B840" s="118">
        <v>839</v>
      </c>
      <c r="C840" s="118">
        <v>25864.22</v>
      </c>
      <c r="D840" s="118">
        <v>0.03</v>
      </c>
      <c r="E840" s="118">
        <v>0.14000000000000001</v>
      </c>
      <c r="F840" s="118">
        <v>65280.37</v>
      </c>
      <c r="G840" s="118">
        <v>20443703.129999999</v>
      </c>
      <c r="H840" s="118">
        <v>36960.97</v>
      </c>
      <c r="I840" s="118">
        <v>111998.3</v>
      </c>
      <c r="J840" s="118">
        <v>1824531.94</v>
      </c>
      <c r="K840" s="118">
        <v>5395519.2000000002</v>
      </c>
      <c r="L840" s="118">
        <v>0.38</v>
      </c>
      <c r="M840" s="118">
        <v>0.25</v>
      </c>
      <c r="N840" s="118">
        <v>111465409.01604694</v>
      </c>
      <c r="O840" s="227"/>
    </row>
    <row r="841" spans="2:15" x14ac:dyDescent="0.2">
      <c r="B841" s="118">
        <v>840</v>
      </c>
      <c r="C841" s="118">
        <v>44912.38</v>
      </c>
      <c r="D841" s="118">
        <v>0.03</v>
      </c>
      <c r="E841" s="118">
        <v>0.19</v>
      </c>
      <c r="F841" s="118">
        <v>73651.490000000005</v>
      </c>
      <c r="G841" s="118">
        <v>23879958.010000002</v>
      </c>
      <c r="H841" s="118">
        <v>65537.210000000006</v>
      </c>
      <c r="I841" s="118">
        <v>86890.91</v>
      </c>
      <c r="J841" s="118">
        <v>2661274.59</v>
      </c>
      <c r="K841" s="118">
        <v>5395519.2000000002</v>
      </c>
      <c r="L841" s="118">
        <v>0.43</v>
      </c>
      <c r="M841" s="118">
        <v>0.31</v>
      </c>
      <c r="N841" s="118">
        <v>195180991.23284796</v>
      </c>
      <c r="O841" s="227"/>
    </row>
    <row r="842" spans="2:15" x14ac:dyDescent="0.2">
      <c r="B842" s="118">
        <v>841</v>
      </c>
      <c r="C842" s="118">
        <v>34014.46</v>
      </c>
      <c r="D842" s="118">
        <v>0.02</v>
      </c>
      <c r="E842" s="118">
        <v>0.14000000000000001</v>
      </c>
      <c r="F842" s="118">
        <v>47554.99</v>
      </c>
      <c r="G842" s="118">
        <v>16205850.27</v>
      </c>
      <c r="H842" s="118">
        <v>52519.360000000001</v>
      </c>
      <c r="I842" s="118">
        <v>128565.48</v>
      </c>
      <c r="J842" s="118">
        <v>1975393.89</v>
      </c>
      <c r="K842" s="118">
        <v>5395519.2000000002</v>
      </c>
      <c r="L842" s="118">
        <v>0.52</v>
      </c>
      <c r="M842" s="118">
        <v>0.3</v>
      </c>
      <c r="N842" s="118">
        <v>47173984.1528157</v>
      </c>
      <c r="O842" s="227"/>
    </row>
    <row r="843" spans="2:15" x14ac:dyDescent="0.2">
      <c r="B843" s="118">
        <v>842</v>
      </c>
      <c r="C843" s="118">
        <v>21032.26</v>
      </c>
      <c r="D843" s="118">
        <v>0.04</v>
      </c>
      <c r="E843" s="118">
        <v>0.17</v>
      </c>
      <c r="F843" s="118">
        <v>59049.36</v>
      </c>
      <c r="G843" s="118">
        <v>18379350.5</v>
      </c>
      <c r="H843" s="118">
        <v>46276.49</v>
      </c>
      <c r="I843" s="118">
        <v>115742.57</v>
      </c>
      <c r="J843" s="118">
        <v>1754052.81</v>
      </c>
      <c r="K843" s="118">
        <v>5395519.2000000002</v>
      </c>
      <c r="L843" s="118">
        <v>0.38</v>
      </c>
      <c r="M843" s="118">
        <v>0.28999999999999998</v>
      </c>
      <c r="N843" s="118">
        <v>78964127.64042002</v>
      </c>
      <c r="O843" s="227"/>
    </row>
    <row r="844" spans="2:15" x14ac:dyDescent="0.2">
      <c r="B844" s="118">
        <v>843</v>
      </c>
      <c r="C844" s="118">
        <v>31294.23</v>
      </c>
      <c r="D844" s="118">
        <v>0.04</v>
      </c>
      <c r="E844" s="118">
        <v>0.18</v>
      </c>
      <c r="F844" s="118">
        <v>54552.91</v>
      </c>
      <c r="G844" s="118">
        <v>20181020.329999998</v>
      </c>
      <c r="H844" s="118">
        <v>57398.82</v>
      </c>
      <c r="I844" s="118">
        <v>126738.69</v>
      </c>
      <c r="J844" s="118">
        <v>2317305.4700000002</v>
      </c>
      <c r="K844" s="118">
        <v>5395519.2000000002</v>
      </c>
      <c r="L844" s="118">
        <v>0.41</v>
      </c>
      <c r="M844" s="118">
        <v>0.24</v>
      </c>
      <c r="N844" s="118">
        <v>170443357.26104096</v>
      </c>
      <c r="O844" s="227"/>
    </row>
    <row r="845" spans="2:15" x14ac:dyDescent="0.2">
      <c r="B845" s="118">
        <v>844</v>
      </c>
      <c r="C845" s="118">
        <v>25839.84</v>
      </c>
      <c r="D845" s="118">
        <v>0.04</v>
      </c>
      <c r="E845" s="118">
        <v>0.2</v>
      </c>
      <c r="F845" s="118">
        <v>26631.19</v>
      </c>
      <c r="G845" s="118">
        <v>19882064.129999999</v>
      </c>
      <c r="H845" s="118">
        <v>64407.46</v>
      </c>
      <c r="I845" s="118">
        <v>108158.49</v>
      </c>
      <c r="J845" s="118">
        <v>2700589.58</v>
      </c>
      <c r="K845" s="118">
        <v>5395519.2000000002</v>
      </c>
      <c r="L845" s="118">
        <v>0.33</v>
      </c>
      <c r="M845" s="118">
        <v>0.25</v>
      </c>
      <c r="N845" s="118">
        <v>68693498.875367522</v>
      </c>
      <c r="O845" s="227"/>
    </row>
    <row r="846" spans="2:15" x14ac:dyDescent="0.2">
      <c r="B846" s="118">
        <v>845</v>
      </c>
      <c r="C846" s="118">
        <v>38983.03</v>
      </c>
      <c r="D846" s="118">
        <v>0.03</v>
      </c>
      <c r="E846" s="118">
        <v>0.2</v>
      </c>
      <c r="F846" s="118">
        <v>34235.800000000003</v>
      </c>
      <c r="G846" s="118">
        <v>21659018.469999999</v>
      </c>
      <c r="H846" s="118">
        <v>45023.46</v>
      </c>
      <c r="I846" s="118">
        <v>81841.66</v>
      </c>
      <c r="J846" s="118">
        <v>1701364.28</v>
      </c>
      <c r="K846" s="118">
        <v>5395519.2000000002</v>
      </c>
      <c r="L846" s="118">
        <v>0.51</v>
      </c>
      <c r="M846" s="118">
        <v>0.34</v>
      </c>
      <c r="N846" s="118">
        <v>43232465.060335137</v>
      </c>
      <c r="O846" s="227"/>
    </row>
    <row r="847" spans="2:15" x14ac:dyDescent="0.2">
      <c r="B847" s="118">
        <v>846</v>
      </c>
      <c r="C847" s="118">
        <v>28916.31</v>
      </c>
      <c r="D847" s="118">
        <v>0.04</v>
      </c>
      <c r="E847" s="118">
        <v>0.14000000000000001</v>
      </c>
      <c r="F847" s="118">
        <v>37942.65</v>
      </c>
      <c r="G847" s="118">
        <v>21163697.16</v>
      </c>
      <c r="H847" s="118">
        <v>72561.17</v>
      </c>
      <c r="I847" s="118">
        <v>132360.85</v>
      </c>
      <c r="J847" s="118">
        <v>1986348.56</v>
      </c>
      <c r="K847" s="118">
        <v>5395519.2000000002</v>
      </c>
      <c r="L847" s="118">
        <v>0.37</v>
      </c>
      <c r="M847" s="118">
        <v>0.31</v>
      </c>
      <c r="N847" s="118">
        <v>40904381.550790317</v>
      </c>
      <c r="O847" s="227"/>
    </row>
    <row r="848" spans="2:15" x14ac:dyDescent="0.2">
      <c r="B848" s="118">
        <v>847</v>
      </c>
      <c r="C848" s="118">
        <v>17076.48</v>
      </c>
      <c r="D848" s="118">
        <v>0.03</v>
      </c>
      <c r="E848" s="118">
        <v>0.22</v>
      </c>
      <c r="F848" s="118">
        <v>49800.89</v>
      </c>
      <c r="G848" s="118">
        <v>25678880.600000001</v>
      </c>
      <c r="H848" s="118">
        <v>39061.86</v>
      </c>
      <c r="I848" s="118">
        <v>112676.91</v>
      </c>
      <c r="J848" s="118">
        <v>1930209.45</v>
      </c>
      <c r="K848" s="118">
        <v>5395519.2000000002</v>
      </c>
      <c r="L848" s="118">
        <v>0.44</v>
      </c>
      <c r="M848" s="118">
        <v>0.28999999999999998</v>
      </c>
      <c r="N848" s="118">
        <v>45406159.016307205</v>
      </c>
      <c r="O848" s="227"/>
    </row>
    <row r="849" spans="2:15" x14ac:dyDescent="0.2">
      <c r="B849" s="118">
        <v>848</v>
      </c>
      <c r="C849" s="118">
        <v>23237.82</v>
      </c>
      <c r="D849" s="118">
        <v>0.04</v>
      </c>
      <c r="E849" s="118">
        <v>0.24</v>
      </c>
      <c r="F849" s="118">
        <v>66105.509999999995</v>
      </c>
      <c r="G849" s="118">
        <v>23794668.949999999</v>
      </c>
      <c r="H849" s="118">
        <v>36811.68</v>
      </c>
      <c r="I849" s="118">
        <v>122408.8</v>
      </c>
      <c r="J849" s="118">
        <v>3080313.63</v>
      </c>
      <c r="K849" s="118">
        <v>5395519.2000000002</v>
      </c>
      <c r="L849" s="118">
        <v>0.4</v>
      </c>
      <c r="M849" s="118">
        <v>0.33</v>
      </c>
      <c r="N849" s="118">
        <v>104068392.1021079</v>
      </c>
      <c r="O849" s="227"/>
    </row>
    <row r="850" spans="2:15" x14ac:dyDescent="0.2">
      <c r="B850" s="118">
        <v>849</v>
      </c>
      <c r="C850" s="118">
        <v>15505.34</v>
      </c>
      <c r="D850" s="118">
        <v>0.03</v>
      </c>
      <c r="E850" s="118">
        <v>0.22</v>
      </c>
      <c r="F850" s="118">
        <v>39653.620000000003</v>
      </c>
      <c r="G850" s="118">
        <v>19643406.66</v>
      </c>
      <c r="H850" s="118">
        <v>38526.959999999999</v>
      </c>
      <c r="I850" s="118">
        <v>67341.95</v>
      </c>
      <c r="J850" s="118">
        <v>3368873.13</v>
      </c>
      <c r="K850" s="118">
        <v>5395519.2000000002</v>
      </c>
      <c r="L850" s="118">
        <v>0.5</v>
      </c>
      <c r="M850" s="118">
        <v>0.24</v>
      </c>
      <c r="N850" s="118">
        <v>43293449.399114385</v>
      </c>
      <c r="O850" s="227"/>
    </row>
    <row r="851" spans="2:15" x14ac:dyDescent="0.2">
      <c r="B851" s="118">
        <v>850</v>
      </c>
      <c r="C851" s="118">
        <v>12923.23</v>
      </c>
      <c r="D851" s="118">
        <v>0.04</v>
      </c>
      <c r="E851" s="118">
        <v>0.18</v>
      </c>
      <c r="F851" s="118">
        <v>73276.7</v>
      </c>
      <c r="G851" s="118">
        <v>20813774.649999999</v>
      </c>
      <c r="H851" s="118">
        <v>47162.44</v>
      </c>
      <c r="I851" s="118">
        <v>96596</v>
      </c>
      <c r="J851" s="118">
        <v>2241809.85</v>
      </c>
      <c r="K851" s="118">
        <v>5395519.2000000002</v>
      </c>
      <c r="L851" s="118">
        <v>0.41</v>
      </c>
      <c r="M851" s="118">
        <v>0.26</v>
      </c>
      <c r="N851" s="118">
        <v>69937443.583312571</v>
      </c>
      <c r="O851" s="227"/>
    </row>
    <row r="852" spans="2:15" x14ac:dyDescent="0.2">
      <c r="B852" s="118">
        <v>851</v>
      </c>
      <c r="C852" s="118">
        <v>19994.650000000001</v>
      </c>
      <c r="D852" s="118">
        <v>0.02</v>
      </c>
      <c r="E852" s="118">
        <v>0.17</v>
      </c>
      <c r="F852" s="118">
        <v>68601.960000000006</v>
      </c>
      <c r="G852" s="118">
        <v>19526433.280000001</v>
      </c>
      <c r="H852" s="118">
        <v>43758.55</v>
      </c>
      <c r="I852" s="118">
        <v>80537.600000000006</v>
      </c>
      <c r="J852" s="118">
        <v>2417714.87</v>
      </c>
      <c r="K852" s="118">
        <v>5395519.2000000002</v>
      </c>
      <c r="L852" s="118">
        <v>0.37</v>
      </c>
      <c r="M852" s="118">
        <v>0.28000000000000003</v>
      </c>
      <c r="N852" s="118">
        <v>79331272.448726654</v>
      </c>
      <c r="O852" s="227"/>
    </row>
    <row r="853" spans="2:15" x14ac:dyDescent="0.2">
      <c r="B853" s="118">
        <v>852</v>
      </c>
      <c r="C853" s="118">
        <v>34604.480000000003</v>
      </c>
      <c r="D853" s="118">
        <v>0.03</v>
      </c>
      <c r="E853" s="118">
        <v>0.25</v>
      </c>
      <c r="F853" s="118">
        <v>71877.78</v>
      </c>
      <c r="G853" s="118">
        <v>17493233.030000001</v>
      </c>
      <c r="H853" s="118">
        <v>37209.56</v>
      </c>
      <c r="I853" s="118">
        <v>106035.99</v>
      </c>
      <c r="J853" s="118">
        <v>3137607.03</v>
      </c>
      <c r="K853" s="118">
        <v>5395519.2000000002</v>
      </c>
      <c r="L853" s="118">
        <v>0.39</v>
      </c>
      <c r="M853" s="118">
        <v>0.3</v>
      </c>
      <c r="N853" s="118">
        <v>229904268.53665167</v>
      </c>
      <c r="O853" s="227"/>
    </row>
    <row r="854" spans="2:15" x14ac:dyDescent="0.2">
      <c r="B854" s="118">
        <v>853</v>
      </c>
      <c r="C854" s="118">
        <v>14390.04</v>
      </c>
      <c r="D854" s="118">
        <v>0.04</v>
      </c>
      <c r="E854" s="118">
        <v>0.24</v>
      </c>
      <c r="F854" s="118">
        <v>36961.54</v>
      </c>
      <c r="G854" s="118">
        <v>11998252.289999999</v>
      </c>
      <c r="H854" s="118">
        <v>43715.27</v>
      </c>
      <c r="I854" s="118">
        <v>112010.82</v>
      </c>
      <c r="J854" s="118">
        <v>2218728.81</v>
      </c>
      <c r="K854" s="118">
        <v>5395519.2000000002</v>
      </c>
      <c r="L854" s="118">
        <v>0.4</v>
      </c>
      <c r="M854" s="118">
        <v>0.3</v>
      </c>
      <c r="N854" s="118">
        <v>39953518.057139695</v>
      </c>
      <c r="O854" s="227"/>
    </row>
    <row r="855" spans="2:15" x14ac:dyDescent="0.2">
      <c r="B855" s="118">
        <v>854</v>
      </c>
      <c r="C855" s="118">
        <v>27794.66</v>
      </c>
      <c r="D855" s="118">
        <v>0.03</v>
      </c>
      <c r="E855" s="118">
        <v>0.14000000000000001</v>
      </c>
      <c r="F855" s="118">
        <v>85997.97</v>
      </c>
      <c r="G855" s="118">
        <v>13316447.25</v>
      </c>
      <c r="H855" s="118">
        <v>48441.84</v>
      </c>
      <c r="I855" s="118">
        <v>122306.37</v>
      </c>
      <c r="J855" s="118">
        <v>2661975.19</v>
      </c>
      <c r="K855" s="118">
        <v>5395519.2000000002</v>
      </c>
      <c r="L855" s="118">
        <v>0.41</v>
      </c>
      <c r="M855" s="118">
        <v>0.22</v>
      </c>
      <c r="N855" s="118">
        <v>206694638.53351602</v>
      </c>
      <c r="O855" s="227"/>
    </row>
    <row r="856" spans="2:15" x14ac:dyDescent="0.2">
      <c r="B856" s="118">
        <v>855</v>
      </c>
      <c r="C856" s="118">
        <v>33425.910000000003</v>
      </c>
      <c r="D856" s="118">
        <v>0.03</v>
      </c>
      <c r="E856" s="118">
        <v>0.19</v>
      </c>
      <c r="F856" s="118">
        <v>64596.44</v>
      </c>
      <c r="G856" s="118">
        <v>16715168.029999999</v>
      </c>
      <c r="H856" s="118">
        <v>44851.38</v>
      </c>
      <c r="I856" s="118">
        <v>130582.76</v>
      </c>
      <c r="J856" s="118">
        <v>2720640.58</v>
      </c>
      <c r="K856" s="118">
        <v>5395519.2000000002</v>
      </c>
      <c r="L856" s="118">
        <v>0.37</v>
      </c>
      <c r="M856" s="118">
        <v>0.24</v>
      </c>
      <c r="N856" s="118">
        <v>234306302.94690448</v>
      </c>
      <c r="O856" s="227"/>
    </row>
    <row r="857" spans="2:15" x14ac:dyDescent="0.2">
      <c r="B857" s="118">
        <v>856</v>
      </c>
      <c r="C857" s="118">
        <v>19547.419999999998</v>
      </c>
      <c r="D857" s="118">
        <v>0.04</v>
      </c>
      <c r="E857" s="118">
        <v>0.21</v>
      </c>
      <c r="F857" s="118">
        <v>70571.77</v>
      </c>
      <c r="G857" s="118">
        <v>13713583.890000001</v>
      </c>
      <c r="H857" s="118">
        <v>65512.83</v>
      </c>
      <c r="I857" s="118">
        <v>81699.539999999994</v>
      </c>
      <c r="J857" s="118">
        <v>3181940.48</v>
      </c>
      <c r="K857" s="118">
        <v>5395519.2000000002</v>
      </c>
      <c r="L857" s="118">
        <v>0.55000000000000004</v>
      </c>
      <c r="M857" s="118">
        <v>0.32</v>
      </c>
      <c r="N857" s="118">
        <v>65133669.602176875</v>
      </c>
      <c r="O857" s="227"/>
    </row>
    <row r="858" spans="2:15" x14ac:dyDescent="0.2">
      <c r="B858" s="118">
        <v>857</v>
      </c>
      <c r="C858" s="118">
        <v>31826.959999999999</v>
      </c>
      <c r="D858" s="118">
        <v>0.04</v>
      </c>
      <c r="E858" s="118">
        <v>0.25</v>
      </c>
      <c r="F858" s="118">
        <v>61207.97</v>
      </c>
      <c r="G858" s="118">
        <v>20413578.710000001</v>
      </c>
      <c r="H858" s="118">
        <v>51879.7</v>
      </c>
      <c r="I858" s="118">
        <v>65282.19</v>
      </c>
      <c r="J858" s="118">
        <v>2628490.83</v>
      </c>
      <c r="K858" s="118">
        <v>5395519.2000000002</v>
      </c>
      <c r="L858" s="118">
        <v>0.46</v>
      </c>
      <c r="M858" s="118">
        <v>0.31</v>
      </c>
      <c r="N858" s="118">
        <v>153339367.18678653</v>
      </c>
      <c r="O858" s="227"/>
    </row>
    <row r="859" spans="2:15" x14ac:dyDescent="0.2">
      <c r="B859" s="118">
        <v>858</v>
      </c>
      <c r="C859" s="118">
        <v>27719.5</v>
      </c>
      <c r="D859" s="118">
        <v>0.04</v>
      </c>
      <c r="E859" s="118">
        <v>0.28000000000000003</v>
      </c>
      <c r="F859" s="118">
        <v>29176.07</v>
      </c>
      <c r="G859" s="118">
        <v>20855137.010000002</v>
      </c>
      <c r="H859" s="118">
        <v>39193.06</v>
      </c>
      <c r="I859" s="118">
        <v>134543.16</v>
      </c>
      <c r="J859" s="118">
        <v>2225181.31</v>
      </c>
      <c r="K859" s="118">
        <v>5395519.2000000002</v>
      </c>
      <c r="L859" s="118">
        <v>0.4</v>
      </c>
      <c r="M859" s="118">
        <v>0.32</v>
      </c>
      <c r="N859" s="118">
        <v>61985230.860806972</v>
      </c>
      <c r="O859" s="227"/>
    </row>
    <row r="860" spans="2:15" x14ac:dyDescent="0.2">
      <c r="B860" s="118">
        <v>859</v>
      </c>
      <c r="C860" s="118">
        <v>32930.49</v>
      </c>
      <c r="D860" s="118">
        <v>0.02</v>
      </c>
      <c r="E860" s="118">
        <v>0.26</v>
      </c>
      <c r="F860" s="118">
        <v>72233.34</v>
      </c>
      <c r="G860" s="118">
        <v>20903445.739999998</v>
      </c>
      <c r="H860" s="118">
        <v>48169.63</v>
      </c>
      <c r="I860" s="118">
        <v>70349.23</v>
      </c>
      <c r="J860" s="118">
        <v>2937421.11</v>
      </c>
      <c r="K860" s="118">
        <v>5395519.2000000002</v>
      </c>
      <c r="L860" s="118">
        <v>0.44</v>
      </c>
      <c r="M860" s="118">
        <v>0.27</v>
      </c>
      <c r="N860" s="118">
        <v>232248992.00138801</v>
      </c>
      <c r="O860" s="227"/>
    </row>
    <row r="861" spans="2:15" x14ac:dyDescent="0.2">
      <c r="B861" s="118">
        <v>860</v>
      </c>
      <c r="C861" s="118">
        <v>22610.49</v>
      </c>
      <c r="D861" s="118">
        <v>0.04</v>
      </c>
      <c r="E861" s="118">
        <v>0.24</v>
      </c>
      <c r="F861" s="118">
        <v>40625.94</v>
      </c>
      <c r="G861" s="118">
        <v>23286193.870000001</v>
      </c>
      <c r="H861" s="118">
        <v>50207.96</v>
      </c>
      <c r="I861" s="118">
        <v>100604.27</v>
      </c>
      <c r="J861" s="118">
        <v>2601956.6</v>
      </c>
      <c r="K861" s="118">
        <v>5395519.2000000002</v>
      </c>
      <c r="L861" s="118">
        <v>0.37</v>
      </c>
      <c r="M861" s="118">
        <v>0.3</v>
      </c>
      <c r="N861" s="118">
        <v>73098916.710861936</v>
      </c>
      <c r="O861" s="227"/>
    </row>
    <row r="862" spans="2:15" x14ac:dyDescent="0.2">
      <c r="B862" s="118">
        <v>861</v>
      </c>
      <c r="C862" s="118">
        <v>16470.61</v>
      </c>
      <c r="D862" s="118">
        <v>0.03</v>
      </c>
      <c r="E862" s="118">
        <v>0.14000000000000001</v>
      </c>
      <c r="F862" s="118">
        <v>61433.75</v>
      </c>
      <c r="G862" s="118">
        <v>19402735.960000001</v>
      </c>
      <c r="H862" s="118">
        <v>50372.160000000003</v>
      </c>
      <c r="I862" s="118">
        <v>109410.97</v>
      </c>
      <c r="J862" s="118">
        <v>1844250.29</v>
      </c>
      <c r="K862" s="118">
        <v>5395519.2000000002</v>
      </c>
      <c r="L862" s="118">
        <v>0.42</v>
      </c>
      <c r="M862" s="118">
        <v>0.36</v>
      </c>
      <c r="N862" s="118">
        <v>15530319.25901299</v>
      </c>
      <c r="O862" s="227"/>
    </row>
    <row r="863" spans="2:15" x14ac:dyDescent="0.2">
      <c r="B863" s="118">
        <v>862</v>
      </c>
      <c r="C863" s="118">
        <v>20905.240000000002</v>
      </c>
      <c r="D863" s="118">
        <v>0.04</v>
      </c>
      <c r="E863" s="118">
        <v>0.24</v>
      </c>
      <c r="F863" s="118">
        <v>83421.94</v>
      </c>
      <c r="G863" s="118">
        <v>25794691.07</v>
      </c>
      <c r="H863" s="118">
        <v>65508.26</v>
      </c>
      <c r="I863" s="118">
        <v>113651.31</v>
      </c>
      <c r="J863" s="118">
        <v>2457482.4900000002</v>
      </c>
      <c r="K863" s="118">
        <v>5395519.2000000002</v>
      </c>
      <c r="L863" s="118">
        <v>0.47</v>
      </c>
      <c r="M863" s="118">
        <v>0.31</v>
      </c>
      <c r="N863" s="118">
        <v>120179678.49930543</v>
      </c>
      <c r="O863" s="227"/>
    </row>
    <row r="864" spans="2:15" x14ac:dyDescent="0.2">
      <c r="B864" s="118">
        <v>863</v>
      </c>
      <c r="C864" s="118">
        <v>47709.78</v>
      </c>
      <c r="D864" s="118">
        <v>0.04</v>
      </c>
      <c r="E864" s="118">
        <v>0.26</v>
      </c>
      <c r="F864" s="118">
        <v>86657.64</v>
      </c>
      <c r="G864" s="118">
        <v>23069405.140000001</v>
      </c>
      <c r="H864" s="118">
        <v>69112.38</v>
      </c>
      <c r="I864" s="118">
        <v>114037.51</v>
      </c>
      <c r="J864" s="118">
        <v>2485780.1</v>
      </c>
      <c r="K864" s="118">
        <v>5395519.2000000002</v>
      </c>
      <c r="L864" s="118">
        <v>0.53</v>
      </c>
      <c r="M864" s="118">
        <v>0.24</v>
      </c>
      <c r="N864" s="118">
        <v>514011527.59369391</v>
      </c>
      <c r="O864" s="227"/>
    </row>
    <row r="865" spans="2:15" x14ac:dyDescent="0.2">
      <c r="B865" s="118">
        <v>864</v>
      </c>
      <c r="C865" s="118">
        <v>31921.16</v>
      </c>
      <c r="D865" s="118">
        <v>0.03</v>
      </c>
      <c r="E865" s="118">
        <v>0.17</v>
      </c>
      <c r="F865" s="118">
        <v>75489.45</v>
      </c>
      <c r="G865" s="118">
        <v>15194841.33</v>
      </c>
      <c r="H865" s="118">
        <v>51270.65</v>
      </c>
      <c r="I865" s="118">
        <v>119082.35</v>
      </c>
      <c r="J865" s="118">
        <v>1529015.56</v>
      </c>
      <c r="K865" s="118">
        <v>5395519.2000000002</v>
      </c>
      <c r="L865" s="118">
        <v>0.44</v>
      </c>
      <c r="M865" s="118">
        <v>0.32</v>
      </c>
      <c r="N865" s="118">
        <v>115901629.5334923</v>
      </c>
      <c r="O865" s="227"/>
    </row>
    <row r="866" spans="2:15" x14ac:dyDescent="0.2">
      <c r="B866" s="118">
        <v>865</v>
      </c>
      <c r="C866" s="118">
        <v>21585.29</v>
      </c>
      <c r="D866" s="118">
        <v>0.03</v>
      </c>
      <c r="E866" s="118">
        <v>0.25</v>
      </c>
      <c r="F866" s="118">
        <v>47901.18</v>
      </c>
      <c r="G866" s="118">
        <v>27010172.449999999</v>
      </c>
      <c r="H866" s="118">
        <v>50795.11</v>
      </c>
      <c r="I866" s="118">
        <v>105649.09</v>
      </c>
      <c r="J866" s="118">
        <v>2346171.89</v>
      </c>
      <c r="K866" s="118">
        <v>5395519.2000000002</v>
      </c>
      <c r="L866" s="118">
        <v>0.32</v>
      </c>
      <c r="M866" s="118">
        <v>0.31</v>
      </c>
      <c r="N866" s="118">
        <v>79047948.117676571</v>
      </c>
      <c r="O866" s="227"/>
    </row>
    <row r="867" spans="2:15" x14ac:dyDescent="0.2">
      <c r="B867" s="118">
        <v>866</v>
      </c>
      <c r="C867" s="118">
        <v>31163.8</v>
      </c>
      <c r="D867" s="118">
        <v>0.03</v>
      </c>
      <c r="E867" s="118">
        <v>0.25</v>
      </c>
      <c r="F867" s="118">
        <v>81856.44</v>
      </c>
      <c r="G867" s="118">
        <v>27135779.949999999</v>
      </c>
      <c r="H867" s="118">
        <v>35549.760000000002</v>
      </c>
      <c r="I867" s="118">
        <v>83128.820000000007</v>
      </c>
      <c r="J867" s="118">
        <v>1841994.83</v>
      </c>
      <c r="K867" s="118">
        <v>5395519.2000000002</v>
      </c>
      <c r="L867" s="118">
        <v>0.43</v>
      </c>
      <c r="M867" s="118">
        <v>0.25</v>
      </c>
      <c r="N867" s="118">
        <v>304390750.14436531</v>
      </c>
      <c r="O867" s="227"/>
    </row>
    <row r="868" spans="2:15" x14ac:dyDescent="0.2">
      <c r="B868" s="118">
        <v>867</v>
      </c>
      <c r="C868" s="118">
        <v>41330.17</v>
      </c>
      <c r="D868" s="118">
        <v>0.03</v>
      </c>
      <c r="E868" s="118">
        <v>0.15</v>
      </c>
      <c r="F868" s="118">
        <v>84419.32</v>
      </c>
      <c r="G868" s="118">
        <v>22204929.02</v>
      </c>
      <c r="H868" s="118">
        <v>61566.34</v>
      </c>
      <c r="I868" s="118">
        <v>127500.51</v>
      </c>
      <c r="J868" s="118">
        <v>2772557.5</v>
      </c>
      <c r="K868" s="118">
        <v>5395519.2000000002</v>
      </c>
      <c r="L868" s="118">
        <v>0.44</v>
      </c>
      <c r="M868" s="118">
        <v>0.22</v>
      </c>
      <c r="N868" s="118">
        <v>305967468.73372716</v>
      </c>
      <c r="O868" s="227"/>
    </row>
    <row r="869" spans="2:15" x14ac:dyDescent="0.2">
      <c r="B869" s="118">
        <v>868</v>
      </c>
      <c r="C869" s="118">
        <v>29660.29</v>
      </c>
      <c r="D869" s="118">
        <v>0.02</v>
      </c>
      <c r="E869" s="118">
        <v>0.22</v>
      </c>
      <c r="F869" s="118">
        <v>90937.21</v>
      </c>
      <c r="G869" s="118">
        <v>23702007.52</v>
      </c>
      <c r="H869" s="118">
        <v>64489.17</v>
      </c>
      <c r="I869" s="118">
        <v>109007.05</v>
      </c>
      <c r="J869" s="118">
        <v>2559526.4700000002</v>
      </c>
      <c r="K869" s="118">
        <v>5395519.2000000002</v>
      </c>
      <c r="L869" s="118">
        <v>0.39</v>
      </c>
      <c r="M869" s="118">
        <v>0.27</v>
      </c>
      <c r="N869" s="118">
        <v>241036983.55300385</v>
      </c>
      <c r="O869" s="227"/>
    </row>
    <row r="870" spans="2:15" x14ac:dyDescent="0.2">
      <c r="B870" s="118">
        <v>869</v>
      </c>
      <c r="C870" s="118">
        <v>19969.669999999998</v>
      </c>
      <c r="D870" s="118">
        <v>0.04</v>
      </c>
      <c r="E870" s="118">
        <v>0.26</v>
      </c>
      <c r="F870" s="118">
        <v>37120.639999999999</v>
      </c>
      <c r="G870" s="118">
        <v>26607780.940000001</v>
      </c>
      <c r="H870" s="118">
        <v>54083.77</v>
      </c>
      <c r="I870" s="118">
        <v>116256.44</v>
      </c>
      <c r="J870" s="118">
        <v>2707371.75</v>
      </c>
      <c r="K870" s="118">
        <v>5395519.2000000002</v>
      </c>
      <c r="L870" s="118">
        <v>0.49</v>
      </c>
      <c r="M870" s="118">
        <v>0.28000000000000003</v>
      </c>
      <c r="N870" s="118">
        <v>50285068.158274956</v>
      </c>
      <c r="O870" s="227"/>
    </row>
    <row r="871" spans="2:15" x14ac:dyDescent="0.2">
      <c r="B871" s="118">
        <v>870</v>
      </c>
      <c r="C871" s="118">
        <v>22907.01</v>
      </c>
      <c r="D871" s="118">
        <v>0.04</v>
      </c>
      <c r="E871" s="118">
        <v>0.19</v>
      </c>
      <c r="F871" s="118">
        <v>64950.23</v>
      </c>
      <c r="G871" s="118">
        <v>17490899.309999999</v>
      </c>
      <c r="H871" s="118">
        <v>43981.51</v>
      </c>
      <c r="I871" s="118">
        <v>103741.11</v>
      </c>
      <c r="J871" s="118">
        <v>2191433.31</v>
      </c>
      <c r="K871" s="118">
        <v>5395519.2000000002</v>
      </c>
      <c r="L871" s="118">
        <v>0.52</v>
      </c>
      <c r="M871" s="118">
        <v>0.28999999999999998</v>
      </c>
      <c r="N871" s="118">
        <v>83318814.246538937</v>
      </c>
      <c r="O871" s="227"/>
    </row>
    <row r="872" spans="2:15" x14ac:dyDescent="0.2">
      <c r="B872" s="118">
        <v>871</v>
      </c>
      <c r="C872" s="118">
        <v>39904.239999999998</v>
      </c>
      <c r="D872" s="118">
        <v>0.02</v>
      </c>
      <c r="E872" s="118">
        <v>0.21</v>
      </c>
      <c r="F872" s="118">
        <v>62132.13</v>
      </c>
      <c r="G872" s="118">
        <v>19194289.719999999</v>
      </c>
      <c r="H872" s="118">
        <v>56705.35</v>
      </c>
      <c r="I872" s="118">
        <v>75466.78</v>
      </c>
      <c r="J872" s="118">
        <v>2381787.6</v>
      </c>
      <c r="K872" s="118">
        <v>5395519.2000000002</v>
      </c>
      <c r="L872" s="118">
        <v>0.35</v>
      </c>
      <c r="M872" s="118">
        <v>0.28999999999999998</v>
      </c>
      <c r="N872" s="118">
        <v>197771349.42447096</v>
      </c>
      <c r="O872" s="227"/>
    </row>
    <row r="873" spans="2:15" x14ac:dyDescent="0.2">
      <c r="B873" s="118">
        <v>872</v>
      </c>
      <c r="C873" s="118">
        <v>20160.599999999999</v>
      </c>
      <c r="D873" s="118">
        <v>0.04</v>
      </c>
      <c r="E873" s="118">
        <v>0.27</v>
      </c>
      <c r="F873" s="118">
        <v>69618.509999999995</v>
      </c>
      <c r="G873" s="118">
        <v>17401438.23</v>
      </c>
      <c r="H873" s="118">
        <v>36404.61</v>
      </c>
      <c r="I873" s="118">
        <v>104193.97</v>
      </c>
      <c r="J873" s="118">
        <v>2333233.59</v>
      </c>
      <c r="K873" s="118">
        <v>5395519.2000000002</v>
      </c>
      <c r="L873" s="118">
        <v>0.43</v>
      </c>
      <c r="M873" s="118">
        <v>0.31</v>
      </c>
      <c r="N873" s="118">
        <v>124907557.86732425</v>
      </c>
      <c r="O873" s="227"/>
    </row>
    <row r="874" spans="2:15" x14ac:dyDescent="0.2">
      <c r="B874" s="118">
        <v>873</v>
      </c>
      <c r="C874" s="118">
        <v>27484.29</v>
      </c>
      <c r="D874" s="118">
        <v>0.03</v>
      </c>
      <c r="E874" s="118">
        <v>0.15</v>
      </c>
      <c r="F874" s="118">
        <v>64353.45</v>
      </c>
      <c r="G874" s="118">
        <v>19753709.98</v>
      </c>
      <c r="H874" s="118">
        <v>55159.23</v>
      </c>
      <c r="I874" s="118">
        <v>92162.37</v>
      </c>
      <c r="J874" s="118">
        <v>1955716.2</v>
      </c>
      <c r="K874" s="118">
        <v>5395519.2000000002</v>
      </c>
      <c r="L874" s="118">
        <v>0.35</v>
      </c>
      <c r="M874" s="118">
        <v>0.37</v>
      </c>
      <c r="N874" s="118">
        <v>51837908.659831524</v>
      </c>
      <c r="O874" s="227"/>
    </row>
    <row r="875" spans="2:15" x14ac:dyDescent="0.2">
      <c r="B875" s="118">
        <v>874</v>
      </c>
      <c r="C875" s="118">
        <v>24867.53</v>
      </c>
      <c r="D875" s="118">
        <v>0.03</v>
      </c>
      <c r="E875" s="118">
        <v>0.21</v>
      </c>
      <c r="F875" s="118">
        <v>65385.599999999999</v>
      </c>
      <c r="G875" s="118">
        <v>18777069.629999999</v>
      </c>
      <c r="H875" s="118">
        <v>40889.58</v>
      </c>
      <c r="I875" s="118">
        <v>93946.38</v>
      </c>
      <c r="J875" s="118">
        <v>3393920.07</v>
      </c>
      <c r="K875" s="118">
        <v>5395519.2000000002</v>
      </c>
      <c r="L875" s="118">
        <v>0.49</v>
      </c>
      <c r="M875" s="118">
        <v>0.25</v>
      </c>
      <c r="N875" s="118">
        <v>137643792.9818505</v>
      </c>
      <c r="O875" s="227"/>
    </row>
    <row r="876" spans="2:15" x14ac:dyDescent="0.2">
      <c r="B876" s="118">
        <v>875</v>
      </c>
      <c r="C876" s="118">
        <v>12381.16</v>
      </c>
      <c r="D876" s="118">
        <v>0.03</v>
      </c>
      <c r="E876" s="118">
        <v>0.16</v>
      </c>
      <c r="F876" s="118">
        <v>71019.44</v>
      </c>
      <c r="G876" s="118">
        <v>13266638.07</v>
      </c>
      <c r="H876" s="118">
        <v>49252.69</v>
      </c>
      <c r="I876" s="118">
        <v>127658.03</v>
      </c>
      <c r="J876" s="118">
        <v>2119404.06</v>
      </c>
      <c r="K876" s="118">
        <v>5395519.2000000002</v>
      </c>
      <c r="L876" s="118">
        <v>0.44</v>
      </c>
      <c r="M876" s="118">
        <v>0.27</v>
      </c>
      <c r="N876" s="118">
        <v>46999257.318799451</v>
      </c>
      <c r="O876" s="227"/>
    </row>
    <row r="877" spans="2:15" x14ac:dyDescent="0.2">
      <c r="B877" s="118">
        <v>876</v>
      </c>
      <c r="C877" s="118">
        <v>40702.54</v>
      </c>
      <c r="D877" s="118">
        <v>0.03</v>
      </c>
      <c r="E877" s="118">
        <v>0.23</v>
      </c>
      <c r="F877" s="118">
        <v>47096.28</v>
      </c>
      <c r="G877" s="118">
        <v>14446349.289999999</v>
      </c>
      <c r="H877" s="118">
        <v>37366.410000000003</v>
      </c>
      <c r="I877" s="118">
        <v>98997.1</v>
      </c>
      <c r="J877" s="118">
        <v>2575327.96</v>
      </c>
      <c r="K877" s="118">
        <v>5395519.2000000002</v>
      </c>
      <c r="L877" s="118">
        <v>0.48</v>
      </c>
      <c r="M877" s="118">
        <v>0.34</v>
      </c>
      <c r="N877" s="118">
        <v>100681880.84739521</v>
      </c>
      <c r="O877" s="227"/>
    </row>
    <row r="878" spans="2:15" x14ac:dyDescent="0.2">
      <c r="B878" s="118">
        <v>877</v>
      </c>
      <c r="C878" s="118">
        <v>24271.8</v>
      </c>
      <c r="D878" s="118">
        <v>0.03</v>
      </c>
      <c r="E878" s="118">
        <v>0.28000000000000003</v>
      </c>
      <c r="F878" s="118">
        <v>67795.34</v>
      </c>
      <c r="G878" s="118">
        <v>13405291.939999999</v>
      </c>
      <c r="H878" s="118">
        <v>55289.599999999999</v>
      </c>
      <c r="I878" s="118">
        <v>87792.17</v>
      </c>
      <c r="J878" s="118">
        <v>2774489.29</v>
      </c>
      <c r="K878" s="118">
        <v>5395519.2000000002</v>
      </c>
      <c r="L878" s="118">
        <v>0.56999999999999995</v>
      </c>
      <c r="M878" s="118">
        <v>0.3</v>
      </c>
      <c r="N878" s="118">
        <v>114344286.45069787</v>
      </c>
      <c r="O878" s="227"/>
    </row>
    <row r="879" spans="2:15" x14ac:dyDescent="0.2">
      <c r="B879" s="118">
        <v>878</v>
      </c>
      <c r="C879" s="118">
        <v>11167.01</v>
      </c>
      <c r="D879" s="118">
        <v>0.03</v>
      </c>
      <c r="E879" s="118">
        <v>0.24</v>
      </c>
      <c r="F879" s="118">
        <v>45074.52</v>
      </c>
      <c r="G879" s="118">
        <v>18984610.82</v>
      </c>
      <c r="H879" s="118">
        <v>39476.620000000003</v>
      </c>
      <c r="I879" s="118">
        <v>122613.11</v>
      </c>
      <c r="J879" s="118">
        <v>1697277.57</v>
      </c>
      <c r="K879" s="118">
        <v>5395519.2000000002</v>
      </c>
      <c r="L879" s="118">
        <v>0.53</v>
      </c>
      <c r="M879" s="118">
        <v>0.27</v>
      </c>
      <c r="N879" s="118">
        <v>23892445.992189594</v>
      </c>
      <c r="O879" s="227"/>
    </row>
    <row r="880" spans="2:15" x14ac:dyDescent="0.2">
      <c r="B880" s="118">
        <v>879</v>
      </c>
      <c r="C880" s="118">
        <v>23243.279999999999</v>
      </c>
      <c r="D880" s="118">
        <v>0.03</v>
      </c>
      <c r="E880" s="118">
        <v>0.21</v>
      </c>
      <c r="F880" s="118">
        <v>60831.89</v>
      </c>
      <c r="G880" s="118">
        <v>19007638.920000002</v>
      </c>
      <c r="H880" s="118">
        <v>47611.34</v>
      </c>
      <c r="I880" s="118">
        <v>56498.89</v>
      </c>
      <c r="J880" s="118">
        <v>2289598.17</v>
      </c>
      <c r="K880" s="118">
        <v>5395519.2000000002</v>
      </c>
      <c r="L880" s="118">
        <v>0.49</v>
      </c>
      <c r="M880" s="118">
        <v>0.27</v>
      </c>
      <c r="N880" s="118">
        <v>99783607.134991303</v>
      </c>
      <c r="O880" s="227"/>
    </row>
    <row r="881" spans="2:15" x14ac:dyDescent="0.2">
      <c r="B881" s="118">
        <v>880</v>
      </c>
      <c r="C881" s="118">
        <v>26068.57</v>
      </c>
      <c r="D881" s="118">
        <v>0.04</v>
      </c>
      <c r="E881" s="118">
        <v>0.17</v>
      </c>
      <c r="F881" s="118">
        <v>74004.44</v>
      </c>
      <c r="G881" s="118">
        <v>12279134.9</v>
      </c>
      <c r="H881" s="118">
        <v>61962.86</v>
      </c>
      <c r="I881" s="118">
        <v>71434.61</v>
      </c>
      <c r="J881" s="118">
        <v>1654509.67</v>
      </c>
      <c r="K881" s="118">
        <v>5395519.2000000002</v>
      </c>
      <c r="L881" s="118">
        <v>0.38</v>
      </c>
      <c r="M881" s="118">
        <v>0.28999999999999998</v>
      </c>
      <c r="N881" s="118">
        <v>140541276.18140143</v>
      </c>
      <c r="O881" s="227"/>
    </row>
    <row r="882" spans="2:15" x14ac:dyDescent="0.2">
      <c r="B882" s="118">
        <v>881</v>
      </c>
      <c r="C882" s="118">
        <v>35497.440000000002</v>
      </c>
      <c r="D882" s="118">
        <v>0.04</v>
      </c>
      <c r="E882" s="118">
        <v>0.13</v>
      </c>
      <c r="F882" s="118">
        <v>69165.440000000002</v>
      </c>
      <c r="G882" s="118">
        <v>18219594.18</v>
      </c>
      <c r="H882" s="118">
        <v>40852.519999999997</v>
      </c>
      <c r="I882" s="118">
        <v>57407.48</v>
      </c>
      <c r="J882" s="118">
        <v>2455076.7000000002</v>
      </c>
      <c r="K882" s="118">
        <v>5395519.2000000002</v>
      </c>
      <c r="L882" s="118">
        <v>0.44</v>
      </c>
      <c r="M882" s="118">
        <v>0.33</v>
      </c>
      <c r="N882" s="118">
        <v>84946042.243755683</v>
      </c>
      <c r="O882" s="227"/>
    </row>
    <row r="883" spans="2:15" x14ac:dyDescent="0.2">
      <c r="B883" s="118">
        <v>882</v>
      </c>
      <c r="C883" s="118">
        <v>38702.01</v>
      </c>
      <c r="D883" s="118">
        <v>0.03</v>
      </c>
      <c r="E883" s="118">
        <v>0.19</v>
      </c>
      <c r="F883" s="118">
        <v>41441.74</v>
      </c>
      <c r="G883" s="118">
        <v>17348291.760000002</v>
      </c>
      <c r="H883" s="118">
        <v>69839.63</v>
      </c>
      <c r="I883" s="118">
        <v>95866.15</v>
      </c>
      <c r="J883" s="118">
        <v>3549322.99</v>
      </c>
      <c r="K883" s="118">
        <v>5395519.2000000002</v>
      </c>
      <c r="L883" s="118">
        <v>0.38</v>
      </c>
      <c r="M883" s="118">
        <v>0.3</v>
      </c>
      <c r="N883" s="118">
        <v>103805204.01968512</v>
      </c>
      <c r="O883" s="227"/>
    </row>
    <row r="884" spans="2:15" x14ac:dyDescent="0.2">
      <c r="B884" s="118">
        <v>883</v>
      </c>
      <c r="C884" s="118">
        <v>22145.02</v>
      </c>
      <c r="D884" s="118">
        <v>0.04</v>
      </c>
      <c r="E884" s="118">
        <v>0.22</v>
      </c>
      <c r="F884" s="118">
        <v>51470.5</v>
      </c>
      <c r="G884" s="118">
        <v>16001687.810000001</v>
      </c>
      <c r="H884" s="118">
        <v>43856.43</v>
      </c>
      <c r="I884" s="118">
        <v>70248.990000000005</v>
      </c>
      <c r="J884" s="118">
        <v>1888555.32</v>
      </c>
      <c r="K884" s="118">
        <v>5395519.2000000002</v>
      </c>
      <c r="L884" s="118">
        <v>0.48</v>
      </c>
      <c r="M884" s="118">
        <v>0.31</v>
      </c>
      <c r="N884" s="118">
        <v>69045447.192010447</v>
      </c>
      <c r="O884" s="227"/>
    </row>
    <row r="885" spans="2:15" x14ac:dyDescent="0.2">
      <c r="B885" s="118">
        <v>884</v>
      </c>
      <c r="C885" s="118">
        <v>11456.31</v>
      </c>
      <c r="D885" s="118">
        <v>0.05</v>
      </c>
      <c r="E885" s="118">
        <v>0.23</v>
      </c>
      <c r="F885" s="118">
        <v>83864.009999999995</v>
      </c>
      <c r="G885" s="118">
        <v>20973464.969999999</v>
      </c>
      <c r="H885" s="118">
        <v>70748.95</v>
      </c>
      <c r="I885" s="118">
        <v>109454.5</v>
      </c>
      <c r="J885" s="118">
        <v>1845898.9</v>
      </c>
      <c r="K885" s="118">
        <v>5395519.2000000002</v>
      </c>
      <c r="L885" s="118">
        <v>0.42</v>
      </c>
      <c r="M885" s="118">
        <v>0.31</v>
      </c>
      <c r="N885" s="118">
        <v>69519337.964569241</v>
      </c>
      <c r="O885" s="227"/>
    </row>
    <row r="886" spans="2:15" x14ac:dyDescent="0.2">
      <c r="B886" s="118">
        <v>885</v>
      </c>
      <c r="C886" s="118">
        <v>39244.9</v>
      </c>
      <c r="D886" s="118">
        <v>0.03</v>
      </c>
      <c r="E886" s="118">
        <v>0.17</v>
      </c>
      <c r="F886" s="118">
        <v>57068.800000000003</v>
      </c>
      <c r="G886" s="118">
        <v>20573550.23</v>
      </c>
      <c r="H886" s="118">
        <v>64330.28</v>
      </c>
      <c r="I886" s="118">
        <v>79862.880000000005</v>
      </c>
      <c r="J886" s="118">
        <v>2436136.91</v>
      </c>
      <c r="K886" s="118">
        <v>5395519.2000000002</v>
      </c>
      <c r="L886" s="118">
        <v>0.37</v>
      </c>
      <c r="M886" s="118">
        <v>0.22</v>
      </c>
      <c r="N886" s="118">
        <v>247663987.83965772</v>
      </c>
      <c r="O886" s="227"/>
    </row>
    <row r="887" spans="2:15" x14ac:dyDescent="0.2">
      <c r="B887" s="118">
        <v>886</v>
      </c>
      <c r="C887" s="118">
        <v>18761.560000000001</v>
      </c>
      <c r="D887" s="118">
        <v>0.04</v>
      </c>
      <c r="E887" s="118">
        <v>0.16</v>
      </c>
      <c r="F887" s="118">
        <v>55855.42</v>
      </c>
      <c r="G887" s="118">
        <v>21829839.469999999</v>
      </c>
      <c r="H887" s="118">
        <v>40675.06</v>
      </c>
      <c r="I887" s="118">
        <v>106133.89</v>
      </c>
      <c r="J887" s="118">
        <v>2144504.3199999998</v>
      </c>
      <c r="K887" s="118">
        <v>5395519.2000000002</v>
      </c>
      <c r="L887" s="118">
        <v>0.48</v>
      </c>
      <c r="M887" s="118">
        <v>0.36</v>
      </c>
      <c r="N887" s="118">
        <v>18552351.323268346</v>
      </c>
      <c r="O887" s="227"/>
    </row>
    <row r="888" spans="2:15" x14ac:dyDescent="0.2">
      <c r="B888" s="118">
        <v>887</v>
      </c>
      <c r="C888" s="118">
        <v>11102.56</v>
      </c>
      <c r="D888" s="118">
        <v>0.03</v>
      </c>
      <c r="E888" s="118">
        <v>0.22</v>
      </c>
      <c r="F888" s="118">
        <v>79360.39</v>
      </c>
      <c r="G888" s="118">
        <v>18498521.329999998</v>
      </c>
      <c r="H888" s="118">
        <v>32892.550000000003</v>
      </c>
      <c r="I888" s="118">
        <v>76992.179999999993</v>
      </c>
      <c r="J888" s="118">
        <v>1584856.68</v>
      </c>
      <c r="K888" s="118">
        <v>5395519.2000000002</v>
      </c>
      <c r="L888" s="118">
        <v>0.4</v>
      </c>
      <c r="M888" s="118">
        <v>0.37</v>
      </c>
      <c r="N888" s="118">
        <v>29292142.20642449</v>
      </c>
      <c r="O888" s="227"/>
    </row>
    <row r="889" spans="2:15" x14ac:dyDescent="0.2">
      <c r="B889" s="118">
        <v>888</v>
      </c>
      <c r="C889" s="118">
        <v>29477.15</v>
      </c>
      <c r="D889" s="118">
        <v>0.04</v>
      </c>
      <c r="E889" s="118">
        <v>0.23</v>
      </c>
      <c r="F889" s="118">
        <v>49912.52</v>
      </c>
      <c r="G889" s="118">
        <v>13057247.33</v>
      </c>
      <c r="H889" s="118">
        <v>52276.31</v>
      </c>
      <c r="I889" s="118">
        <v>118624.67</v>
      </c>
      <c r="J889" s="118">
        <v>1748942.1</v>
      </c>
      <c r="K889" s="118">
        <v>5395519.2000000002</v>
      </c>
      <c r="L889" s="118">
        <v>0.47</v>
      </c>
      <c r="M889" s="118">
        <v>0.32</v>
      </c>
      <c r="N889" s="118">
        <v>97449374.857693881</v>
      </c>
      <c r="O889" s="227"/>
    </row>
    <row r="890" spans="2:15" x14ac:dyDescent="0.2">
      <c r="B890" s="118">
        <v>889</v>
      </c>
      <c r="C890" s="118">
        <v>13248.77</v>
      </c>
      <c r="D890" s="118">
        <v>0.03</v>
      </c>
      <c r="E890" s="118">
        <v>0.22</v>
      </c>
      <c r="F890" s="118">
        <v>70986.27</v>
      </c>
      <c r="G890" s="118">
        <v>15935177.359999999</v>
      </c>
      <c r="H890" s="118">
        <v>58566.85</v>
      </c>
      <c r="I890" s="118">
        <v>113433.03</v>
      </c>
      <c r="J890" s="118">
        <v>2023043.11</v>
      </c>
      <c r="K890" s="118">
        <v>5395519.2000000002</v>
      </c>
      <c r="L890" s="118">
        <v>0.53</v>
      </c>
      <c r="M890" s="118">
        <v>0.35</v>
      </c>
      <c r="N890" s="118">
        <v>28446526.532373883</v>
      </c>
      <c r="O890" s="227"/>
    </row>
    <row r="891" spans="2:15" x14ac:dyDescent="0.2">
      <c r="B891" s="118">
        <v>890</v>
      </c>
      <c r="C891" s="118">
        <v>34899.279999999999</v>
      </c>
      <c r="D891" s="118">
        <v>0.03</v>
      </c>
      <c r="E891" s="118">
        <v>0.13</v>
      </c>
      <c r="F891" s="118">
        <v>87401.63</v>
      </c>
      <c r="G891" s="118">
        <v>26021288.539999999</v>
      </c>
      <c r="H891" s="118">
        <v>53709.27</v>
      </c>
      <c r="I891" s="118">
        <v>87124.94</v>
      </c>
      <c r="J891" s="118">
        <v>3055695.04</v>
      </c>
      <c r="K891" s="118">
        <v>5395519.2000000002</v>
      </c>
      <c r="L891" s="118">
        <v>0.51</v>
      </c>
      <c r="M891" s="118">
        <v>0.27</v>
      </c>
      <c r="N891" s="118">
        <v>126685383.37358779</v>
      </c>
      <c r="O891" s="227"/>
    </row>
    <row r="892" spans="2:15" x14ac:dyDescent="0.2">
      <c r="B892" s="118">
        <v>891</v>
      </c>
      <c r="C892" s="118">
        <v>28380.18</v>
      </c>
      <c r="D892" s="118">
        <v>0.03</v>
      </c>
      <c r="E892" s="118">
        <v>0.2</v>
      </c>
      <c r="F892" s="118">
        <v>94550.38</v>
      </c>
      <c r="G892" s="118">
        <v>18184878.359999999</v>
      </c>
      <c r="H892" s="118">
        <v>62495.4</v>
      </c>
      <c r="I892" s="118">
        <v>116435.81</v>
      </c>
      <c r="J892" s="118">
        <v>2492087.3199999998</v>
      </c>
      <c r="K892" s="118">
        <v>5395519.2000000002</v>
      </c>
      <c r="L892" s="118">
        <v>0.43</v>
      </c>
      <c r="M892" s="118">
        <v>0.22</v>
      </c>
      <c r="N892" s="118">
        <v>324700728.55590451</v>
      </c>
      <c r="O892" s="227"/>
    </row>
    <row r="893" spans="2:15" x14ac:dyDescent="0.2">
      <c r="B893" s="118">
        <v>892</v>
      </c>
      <c r="C893" s="118">
        <v>29879.17</v>
      </c>
      <c r="D893" s="118">
        <v>0.02</v>
      </c>
      <c r="E893" s="118">
        <v>0.22</v>
      </c>
      <c r="F893" s="118">
        <v>52811.96</v>
      </c>
      <c r="G893" s="118">
        <v>17093535.530000001</v>
      </c>
      <c r="H893" s="118">
        <v>54608.71</v>
      </c>
      <c r="I893" s="118">
        <v>103134.47</v>
      </c>
      <c r="J893" s="118">
        <v>2148376.7599999998</v>
      </c>
      <c r="K893" s="118">
        <v>5395519.2000000002</v>
      </c>
      <c r="L893" s="118">
        <v>0.47</v>
      </c>
      <c r="M893" s="118">
        <v>0.3</v>
      </c>
      <c r="N893" s="118">
        <v>92158207.291690767</v>
      </c>
      <c r="O893" s="227"/>
    </row>
    <row r="894" spans="2:15" x14ac:dyDescent="0.2">
      <c r="B894" s="118">
        <v>893</v>
      </c>
      <c r="C894" s="118">
        <v>28646.44</v>
      </c>
      <c r="D894" s="118">
        <v>0.04</v>
      </c>
      <c r="E894" s="118">
        <v>0.13</v>
      </c>
      <c r="F894" s="118">
        <v>60370.84</v>
      </c>
      <c r="G894" s="118">
        <v>17935266.530000001</v>
      </c>
      <c r="H894" s="118">
        <v>44290.52</v>
      </c>
      <c r="I894" s="118">
        <v>105432.14</v>
      </c>
      <c r="J894" s="118">
        <v>3174771.99</v>
      </c>
      <c r="K894" s="118">
        <v>5395519.2000000002</v>
      </c>
      <c r="L894" s="118">
        <v>0.44</v>
      </c>
      <c r="M894" s="118">
        <v>0.3</v>
      </c>
      <c r="N894" s="118">
        <v>68848670.720219493</v>
      </c>
      <c r="O894" s="227"/>
    </row>
    <row r="895" spans="2:15" x14ac:dyDescent="0.2">
      <c r="B895" s="118">
        <v>894</v>
      </c>
      <c r="C895" s="118">
        <v>28785.599999999999</v>
      </c>
      <c r="D895" s="118">
        <v>0.03</v>
      </c>
      <c r="E895" s="118">
        <v>0.16</v>
      </c>
      <c r="F895" s="118">
        <v>52789.94</v>
      </c>
      <c r="G895" s="118">
        <v>19383045.890000001</v>
      </c>
      <c r="H895" s="118">
        <v>59961.33</v>
      </c>
      <c r="I895" s="118">
        <v>91635.58</v>
      </c>
      <c r="J895" s="118">
        <v>2632010.4300000002</v>
      </c>
      <c r="K895" s="118">
        <v>5395519.2000000002</v>
      </c>
      <c r="L895" s="118">
        <v>0.48</v>
      </c>
      <c r="M895" s="118">
        <v>0.25</v>
      </c>
      <c r="N895" s="118">
        <v>93488422.530649364</v>
      </c>
      <c r="O895" s="227"/>
    </row>
    <row r="896" spans="2:15" x14ac:dyDescent="0.2">
      <c r="B896" s="118">
        <v>895</v>
      </c>
      <c r="C896" s="118">
        <v>28357.18</v>
      </c>
      <c r="D896" s="118">
        <v>0.03</v>
      </c>
      <c r="E896" s="118">
        <v>0.16</v>
      </c>
      <c r="F896" s="118">
        <v>68298.28</v>
      </c>
      <c r="G896" s="118">
        <v>17331736.460000001</v>
      </c>
      <c r="H896" s="118">
        <v>44781.74</v>
      </c>
      <c r="I896" s="118">
        <v>78731.89</v>
      </c>
      <c r="J896" s="118">
        <v>3246588.43</v>
      </c>
      <c r="K896" s="118">
        <v>5395519.2000000002</v>
      </c>
      <c r="L896" s="118">
        <v>0.42</v>
      </c>
      <c r="M896" s="118">
        <v>0.35</v>
      </c>
      <c r="N896" s="118">
        <v>66533724.459761709</v>
      </c>
      <c r="O896" s="227"/>
    </row>
    <row r="897" spans="2:15" x14ac:dyDescent="0.2">
      <c r="B897" s="118">
        <v>896</v>
      </c>
      <c r="C897" s="118">
        <v>41094.03</v>
      </c>
      <c r="D897" s="118">
        <v>0.03</v>
      </c>
      <c r="E897" s="118">
        <v>0.21</v>
      </c>
      <c r="F897" s="118">
        <v>75815.17</v>
      </c>
      <c r="G897" s="118">
        <v>25663256.039999999</v>
      </c>
      <c r="H897" s="118">
        <v>43690.95</v>
      </c>
      <c r="I897" s="118">
        <v>113302.06</v>
      </c>
      <c r="J897" s="118">
        <v>2641846.2400000002</v>
      </c>
      <c r="K897" s="118">
        <v>5395519.2000000002</v>
      </c>
      <c r="L897" s="118">
        <v>0.47</v>
      </c>
      <c r="M897" s="118">
        <v>0.24</v>
      </c>
      <c r="N897" s="118">
        <v>312434956.65805912</v>
      </c>
      <c r="O897" s="227"/>
    </row>
    <row r="898" spans="2:15" x14ac:dyDescent="0.2">
      <c r="B898" s="118">
        <v>897</v>
      </c>
      <c r="C898" s="118">
        <v>22807.72</v>
      </c>
      <c r="D898" s="118">
        <v>0.03</v>
      </c>
      <c r="E898" s="118">
        <v>0.19</v>
      </c>
      <c r="F898" s="118">
        <v>51586.67</v>
      </c>
      <c r="G898" s="118">
        <v>19008452.649999999</v>
      </c>
      <c r="H898" s="118">
        <v>45403.32</v>
      </c>
      <c r="I898" s="118">
        <v>90584.81</v>
      </c>
      <c r="J898" s="118">
        <v>2361686.37</v>
      </c>
      <c r="K898" s="118">
        <v>5395519.2000000002</v>
      </c>
      <c r="L898" s="118">
        <v>0.46</v>
      </c>
      <c r="M898" s="118">
        <v>0.28999999999999998</v>
      </c>
      <c r="N898" s="118">
        <v>63108358.976467915</v>
      </c>
      <c r="O898" s="227"/>
    </row>
    <row r="899" spans="2:15" x14ac:dyDescent="0.2">
      <c r="B899" s="118">
        <v>898</v>
      </c>
      <c r="C899" s="118">
        <v>24809.83</v>
      </c>
      <c r="D899" s="118">
        <v>0.04</v>
      </c>
      <c r="E899" s="118">
        <v>0.24</v>
      </c>
      <c r="F899" s="118">
        <v>62606.86</v>
      </c>
      <c r="G899" s="118">
        <v>21424801.77</v>
      </c>
      <c r="H899" s="118">
        <v>39953.97</v>
      </c>
      <c r="I899" s="118">
        <v>78832.47</v>
      </c>
      <c r="J899" s="118">
        <v>2775281.82</v>
      </c>
      <c r="K899" s="118">
        <v>5395519.2000000002</v>
      </c>
      <c r="L899" s="118">
        <v>0.42</v>
      </c>
      <c r="M899" s="118">
        <v>0.31</v>
      </c>
      <c r="N899" s="118">
        <v>120832904.77754438</v>
      </c>
      <c r="O899" s="227"/>
    </row>
    <row r="900" spans="2:15" x14ac:dyDescent="0.2">
      <c r="B900" s="118">
        <v>899</v>
      </c>
      <c r="C900" s="118">
        <v>39111.68</v>
      </c>
      <c r="D900" s="118">
        <v>0.03</v>
      </c>
      <c r="E900" s="118">
        <v>0.22</v>
      </c>
      <c r="F900" s="118">
        <v>75993.210000000006</v>
      </c>
      <c r="G900" s="118">
        <v>22615593.629999999</v>
      </c>
      <c r="H900" s="118">
        <v>62683.26</v>
      </c>
      <c r="I900" s="118">
        <v>108959.77</v>
      </c>
      <c r="J900" s="118">
        <v>2573227.5699999998</v>
      </c>
      <c r="K900" s="118">
        <v>5395519.2000000002</v>
      </c>
      <c r="L900" s="118">
        <v>0.44</v>
      </c>
      <c r="M900" s="118">
        <v>0.36</v>
      </c>
      <c r="N900" s="118">
        <v>141481390.96100464</v>
      </c>
      <c r="O900" s="227"/>
    </row>
    <row r="901" spans="2:15" x14ac:dyDescent="0.2">
      <c r="B901" s="118">
        <v>900</v>
      </c>
      <c r="C901" s="118">
        <v>32736.52</v>
      </c>
      <c r="D901" s="118">
        <v>0.03</v>
      </c>
      <c r="E901" s="118">
        <v>0.26</v>
      </c>
      <c r="F901" s="118">
        <v>69871.33</v>
      </c>
      <c r="G901" s="118">
        <v>13178118.119999999</v>
      </c>
      <c r="H901" s="118">
        <v>57434.95</v>
      </c>
      <c r="I901" s="118">
        <v>109944.23</v>
      </c>
      <c r="J901" s="118">
        <v>1930572.04</v>
      </c>
      <c r="K901" s="118">
        <v>5395519.2000000002</v>
      </c>
      <c r="L901" s="118">
        <v>0.44</v>
      </c>
      <c r="M901" s="118">
        <v>0.3</v>
      </c>
      <c r="N901" s="118">
        <v>204162407.17692646</v>
      </c>
      <c r="O901" s="227"/>
    </row>
    <row r="902" spans="2:15" x14ac:dyDescent="0.2">
      <c r="B902" s="118">
        <v>901</v>
      </c>
      <c r="C902" s="118">
        <v>8060.64</v>
      </c>
      <c r="D902" s="118">
        <v>0.04</v>
      </c>
      <c r="E902" s="118">
        <v>0.16</v>
      </c>
      <c r="F902" s="118">
        <v>75494.33</v>
      </c>
      <c r="G902" s="118">
        <v>12558674.26</v>
      </c>
      <c r="H902" s="118">
        <v>49269.25</v>
      </c>
      <c r="I902" s="118">
        <v>93441.09</v>
      </c>
      <c r="J902" s="118">
        <v>2713481.45</v>
      </c>
      <c r="K902" s="118">
        <v>5395519.2000000002</v>
      </c>
      <c r="L902" s="118">
        <v>0.37</v>
      </c>
      <c r="M902" s="118">
        <v>0.32</v>
      </c>
      <c r="N902" s="118">
        <v>23039054.756812643</v>
      </c>
      <c r="O902" s="227"/>
    </row>
    <row r="903" spans="2:15" x14ac:dyDescent="0.2">
      <c r="B903" s="118">
        <v>902</v>
      </c>
      <c r="C903" s="118">
        <v>8529.69</v>
      </c>
      <c r="D903" s="118">
        <v>0.03</v>
      </c>
      <c r="E903" s="118">
        <v>0.22</v>
      </c>
      <c r="F903" s="118">
        <v>75118.47</v>
      </c>
      <c r="G903" s="118">
        <v>23598530.18</v>
      </c>
      <c r="H903" s="118">
        <v>50739.56</v>
      </c>
      <c r="I903" s="118">
        <v>138019.51</v>
      </c>
      <c r="J903" s="118">
        <v>2361290.4900000002</v>
      </c>
      <c r="K903" s="118">
        <v>5395519.2000000002</v>
      </c>
      <c r="L903" s="118">
        <v>0.49</v>
      </c>
      <c r="M903" s="118">
        <v>0.25</v>
      </c>
      <c r="N903" s="118">
        <v>39181084.861027732</v>
      </c>
      <c r="O903" s="227"/>
    </row>
    <row r="904" spans="2:15" x14ac:dyDescent="0.2">
      <c r="B904" s="118">
        <v>903</v>
      </c>
      <c r="C904" s="118">
        <v>25629.38</v>
      </c>
      <c r="D904" s="118">
        <v>0.04</v>
      </c>
      <c r="E904" s="118">
        <v>0.19</v>
      </c>
      <c r="F904" s="118">
        <v>77914.81</v>
      </c>
      <c r="G904" s="118">
        <v>21551832.5</v>
      </c>
      <c r="H904" s="118">
        <v>55838.78</v>
      </c>
      <c r="I904" s="118">
        <v>85995.75</v>
      </c>
      <c r="J904" s="118">
        <v>2824489.55</v>
      </c>
      <c r="K904" s="118">
        <v>5395519.2000000002</v>
      </c>
      <c r="L904" s="118">
        <v>0.38</v>
      </c>
      <c r="M904" s="118">
        <v>0.25</v>
      </c>
      <c r="N904" s="118">
        <v>209910892.13955799</v>
      </c>
      <c r="O904" s="227"/>
    </row>
    <row r="905" spans="2:15" x14ac:dyDescent="0.2">
      <c r="B905" s="118">
        <v>904</v>
      </c>
      <c r="C905" s="118">
        <v>23236.81</v>
      </c>
      <c r="D905" s="118">
        <v>0.03</v>
      </c>
      <c r="E905" s="118">
        <v>0.21</v>
      </c>
      <c r="F905" s="118">
        <v>72513.48</v>
      </c>
      <c r="G905" s="118">
        <v>22654924.73</v>
      </c>
      <c r="H905" s="118">
        <v>55164.9</v>
      </c>
      <c r="I905" s="118">
        <v>132355.44</v>
      </c>
      <c r="J905" s="118">
        <v>2339775.12</v>
      </c>
      <c r="K905" s="118">
        <v>5395519.2000000002</v>
      </c>
      <c r="L905" s="118">
        <v>0.42</v>
      </c>
      <c r="M905" s="118">
        <v>0.32</v>
      </c>
      <c r="N905" s="118">
        <v>93866322.444717437</v>
      </c>
      <c r="O905" s="227"/>
    </row>
    <row r="906" spans="2:15" x14ac:dyDescent="0.2">
      <c r="B906" s="118">
        <v>905</v>
      </c>
      <c r="C906" s="118">
        <v>39091.370000000003</v>
      </c>
      <c r="D906" s="118">
        <v>0.03</v>
      </c>
      <c r="E906" s="118">
        <v>0.27</v>
      </c>
      <c r="F906" s="118">
        <v>47367.19</v>
      </c>
      <c r="G906" s="118">
        <v>12571534.25</v>
      </c>
      <c r="H906" s="118">
        <v>45969.52</v>
      </c>
      <c r="I906" s="118">
        <v>107365.75</v>
      </c>
      <c r="J906" s="118">
        <v>2534919.5</v>
      </c>
      <c r="K906" s="118">
        <v>5395519.2000000002</v>
      </c>
      <c r="L906" s="118">
        <v>0.51</v>
      </c>
      <c r="M906" s="118">
        <v>0.22</v>
      </c>
      <c r="N906" s="118">
        <v>261410223.38745299</v>
      </c>
      <c r="O906" s="227"/>
    </row>
    <row r="907" spans="2:15" x14ac:dyDescent="0.2">
      <c r="B907" s="118">
        <v>906</v>
      </c>
      <c r="C907" s="118">
        <v>24341.48</v>
      </c>
      <c r="D907" s="118">
        <v>0.03</v>
      </c>
      <c r="E907" s="118">
        <v>0.19</v>
      </c>
      <c r="F907" s="118">
        <v>75839.070000000007</v>
      </c>
      <c r="G907" s="118">
        <v>22372274.219999999</v>
      </c>
      <c r="H907" s="118">
        <v>49558.59</v>
      </c>
      <c r="I907" s="118">
        <v>104894.86</v>
      </c>
      <c r="J907" s="118">
        <v>2342687.56</v>
      </c>
      <c r="K907" s="118">
        <v>5395519.2000000002</v>
      </c>
      <c r="L907" s="118">
        <v>0.38</v>
      </c>
      <c r="M907" s="118">
        <v>0.25</v>
      </c>
      <c r="N907" s="118">
        <v>174405411.93731692</v>
      </c>
      <c r="O907" s="227"/>
    </row>
    <row r="908" spans="2:15" x14ac:dyDescent="0.2">
      <c r="B908" s="118">
        <v>907</v>
      </c>
      <c r="C908" s="118">
        <v>20470.98</v>
      </c>
      <c r="D908" s="118">
        <v>0.03</v>
      </c>
      <c r="E908" s="118">
        <v>0.24</v>
      </c>
      <c r="F908" s="118">
        <v>36937.480000000003</v>
      </c>
      <c r="G908" s="118">
        <v>19706122.039999999</v>
      </c>
      <c r="H908" s="118">
        <v>52007.56</v>
      </c>
      <c r="I908" s="118">
        <v>55132.52</v>
      </c>
      <c r="J908" s="118">
        <v>2332737.0099999998</v>
      </c>
      <c r="K908" s="118">
        <v>5395519.2000000002</v>
      </c>
      <c r="L908" s="118">
        <v>0.53</v>
      </c>
      <c r="M908" s="118">
        <v>0.25</v>
      </c>
      <c r="N908" s="118">
        <v>55656654.950951278</v>
      </c>
      <c r="O908" s="227"/>
    </row>
    <row r="909" spans="2:15" x14ac:dyDescent="0.2">
      <c r="B909" s="118">
        <v>908</v>
      </c>
      <c r="C909" s="118">
        <v>21020.3</v>
      </c>
      <c r="D909" s="118">
        <v>0.04</v>
      </c>
      <c r="E909" s="118">
        <v>0.19</v>
      </c>
      <c r="F909" s="118">
        <v>97201.9</v>
      </c>
      <c r="G909" s="118">
        <v>13282546.529999999</v>
      </c>
      <c r="H909" s="118">
        <v>64112.86</v>
      </c>
      <c r="I909" s="118">
        <v>109416.8</v>
      </c>
      <c r="J909" s="118">
        <v>2398472.37</v>
      </c>
      <c r="K909" s="118">
        <v>5395519.2000000002</v>
      </c>
      <c r="L909" s="118">
        <v>0.43</v>
      </c>
      <c r="M909" s="118">
        <v>0.24</v>
      </c>
      <c r="N909" s="118">
        <v>220082463.09969285</v>
      </c>
      <c r="O909" s="227"/>
    </row>
    <row r="910" spans="2:15" x14ac:dyDescent="0.2">
      <c r="B910" s="118">
        <v>909</v>
      </c>
      <c r="C910" s="118">
        <v>18886.61</v>
      </c>
      <c r="D910" s="118">
        <v>0.03</v>
      </c>
      <c r="E910" s="118">
        <v>0.18</v>
      </c>
      <c r="F910" s="118">
        <v>78983.789999999994</v>
      </c>
      <c r="G910" s="118">
        <v>14820350.369999999</v>
      </c>
      <c r="H910" s="118">
        <v>59741.8</v>
      </c>
      <c r="I910" s="118">
        <v>108928.74</v>
      </c>
      <c r="J910" s="118">
        <v>2150788.42</v>
      </c>
      <c r="K910" s="118">
        <v>5395519.2000000002</v>
      </c>
      <c r="L910" s="118">
        <v>0.4</v>
      </c>
      <c r="M910" s="118">
        <v>0.37</v>
      </c>
      <c r="N910" s="118">
        <v>51728770.424252845</v>
      </c>
      <c r="O910" s="227"/>
    </row>
    <row r="911" spans="2:15" x14ac:dyDescent="0.2">
      <c r="B911" s="118">
        <v>910</v>
      </c>
      <c r="C911" s="118">
        <v>43708.43</v>
      </c>
      <c r="D911" s="118">
        <v>0.03</v>
      </c>
      <c r="E911" s="118">
        <v>0.2</v>
      </c>
      <c r="F911" s="118">
        <v>56779.71</v>
      </c>
      <c r="G911" s="118">
        <v>16744706.67</v>
      </c>
      <c r="H911" s="118">
        <v>28242.92</v>
      </c>
      <c r="I911" s="118">
        <v>77045.45</v>
      </c>
      <c r="J911" s="118">
        <v>2552166.06</v>
      </c>
      <c r="K911" s="118">
        <v>5395519.2000000002</v>
      </c>
      <c r="L911" s="118">
        <v>0.32</v>
      </c>
      <c r="M911" s="118">
        <v>0.24</v>
      </c>
      <c r="N911" s="118">
        <v>312500852.91314781</v>
      </c>
      <c r="O911" s="227"/>
    </row>
    <row r="912" spans="2:15" x14ac:dyDescent="0.2">
      <c r="B912" s="118">
        <v>911</v>
      </c>
      <c r="C912" s="118">
        <v>33208.29</v>
      </c>
      <c r="D912" s="118">
        <v>0.02</v>
      </c>
      <c r="E912" s="118">
        <v>0.18</v>
      </c>
      <c r="F912" s="118">
        <v>58815.72</v>
      </c>
      <c r="G912" s="118">
        <v>20716027.440000001</v>
      </c>
      <c r="H912" s="118">
        <v>52135.99</v>
      </c>
      <c r="I912" s="118">
        <v>110988.75</v>
      </c>
      <c r="J912" s="118">
        <v>2621015.35</v>
      </c>
      <c r="K912" s="118">
        <v>5395519.2000000002</v>
      </c>
      <c r="L912" s="118">
        <v>0.34</v>
      </c>
      <c r="M912" s="118">
        <v>0.32</v>
      </c>
      <c r="N912" s="118">
        <v>100915714.8997992</v>
      </c>
      <c r="O912" s="227"/>
    </row>
    <row r="913" spans="2:15" x14ac:dyDescent="0.2">
      <c r="B913" s="118">
        <v>912</v>
      </c>
      <c r="C913" s="118">
        <v>20572.78</v>
      </c>
      <c r="D913" s="118">
        <v>0.05</v>
      </c>
      <c r="E913" s="118">
        <v>0.27</v>
      </c>
      <c r="F913" s="118">
        <v>58113.48</v>
      </c>
      <c r="G913" s="118">
        <v>15631653.59</v>
      </c>
      <c r="H913" s="118">
        <v>53031.88</v>
      </c>
      <c r="I913" s="118">
        <v>74272.11</v>
      </c>
      <c r="J913" s="118">
        <v>3304263.05</v>
      </c>
      <c r="K913" s="118">
        <v>5395519.2000000002</v>
      </c>
      <c r="L913" s="118">
        <v>0.41</v>
      </c>
      <c r="M913" s="118">
        <v>0.3</v>
      </c>
      <c r="N913" s="118">
        <v>128791235.50236803</v>
      </c>
      <c r="O913" s="227"/>
    </row>
    <row r="914" spans="2:15" x14ac:dyDescent="0.2">
      <c r="B914" s="118">
        <v>913</v>
      </c>
      <c r="C914" s="118">
        <v>34932.71</v>
      </c>
      <c r="D914" s="118">
        <v>0.04</v>
      </c>
      <c r="E914" s="118">
        <v>0.2</v>
      </c>
      <c r="F914" s="118">
        <v>86598.83</v>
      </c>
      <c r="G914" s="118">
        <v>23230612.309999999</v>
      </c>
      <c r="H914" s="118">
        <v>65357.7</v>
      </c>
      <c r="I914" s="118">
        <v>104700.11</v>
      </c>
      <c r="J914" s="118">
        <v>1604233.58</v>
      </c>
      <c r="K914" s="118">
        <v>5395519.2000000002</v>
      </c>
      <c r="L914" s="118">
        <v>0.45</v>
      </c>
      <c r="M914" s="118">
        <v>0.23</v>
      </c>
      <c r="N914" s="118">
        <v>355563900.56055391</v>
      </c>
      <c r="O914" s="227"/>
    </row>
    <row r="915" spans="2:15" x14ac:dyDescent="0.2">
      <c r="B915" s="118">
        <v>914</v>
      </c>
      <c r="C915" s="118">
        <v>28496.52</v>
      </c>
      <c r="D915" s="118">
        <v>0.02</v>
      </c>
      <c r="E915" s="118">
        <v>0.26</v>
      </c>
      <c r="F915" s="118">
        <v>35464.32</v>
      </c>
      <c r="G915" s="118">
        <v>14395595.77</v>
      </c>
      <c r="H915" s="118">
        <v>50211.81</v>
      </c>
      <c r="I915" s="118">
        <v>87948.08</v>
      </c>
      <c r="J915" s="118">
        <v>2140746.9300000002</v>
      </c>
      <c r="K915" s="118">
        <v>5395519.2000000002</v>
      </c>
      <c r="L915" s="118">
        <v>0.38</v>
      </c>
      <c r="M915" s="118">
        <v>0.32</v>
      </c>
      <c r="N915" s="118">
        <v>70399040.739464611</v>
      </c>
      <c r="O915" s="227"/>
    </row>
    <row r="916" spans="2:15" x14ac:dyDescent="0.2">
      <c r="B916" s="118">
        <v>915</v>
      </c>
      <c r="C916" s="118">
        <v>10410.57</v>
      </c>
      <c r="D916" s="118">
        <v>0.04</v>
      </c>
      <c r="E916" s="118">
        <v>0.15</v>
      </c>
      <c r="F916" s="118">
        <v>67165.539999999994</v>
      </c>
      <c r="G916" s="118">
        <v>21328492.510000002</v>
      </c>
      <c r="H916" s="118">
        <v>26711.89</v>
      </c>
      <c r="I916" s="118">
        <v>113945.65</v>
      </c>
      <c r="J916" s="118">
        <v>2607297.52</v>
      </c>
      <c r="K916" s="118">
        <v>5395519.2000000002</v>
      </c>
      <c r="L916" s="118">
        <v>0.46</v>
      </c>
      <c r="M916" s="118">
        <v>0.28000000000000003</v>
      </c>
      <c r="N916" s="118">
        <v>21768930.225876238</v>
      </c>
      <c r="O916" s="227"/>
    </row>
    <row r="917" spans="2:15" x14ac:dyDescent="0.2">
      <c r="B917" s="118">
        <v>916</v>
      </c>
      <c r="C917" s="118">
        <v>25500.58</v>
      </c>
      <c r="D917" s="118">
        <v>0.03</v>
      </c>
      <c r="E917" s="118">
        <v>0.24</v>
      </c>
      <c r="F917" s="118">
        <v>54259.07</v>
      </c>
      <c r="G917" s="118">
        <v>13118565.720000001</v>
      </c>
      <c r="H917" s="118">
        <v>63105.08</v>
      </c>
      <c r="I917" s="118">
        <v>104518.38</v>
      </c>
      <c r="J917" s="118">
        <v>2235277.52</v>
      </c>
      <c r="K917" s="118">
        <v>5395519.2000000002</v>
      </c>
      <c r="L917" s="118">
        <v>0.47</v>
      </c>
      <c r="M917" s="118">
        <v>0.3</v>
      </c>
      <c r="N917" s="118">
        <v>100211658.49184397</v>
      </c>
      <c r="O917" s="227"/>
    </row>
    <row r="918" spans="2:15" x14ac:dyDescent="0.2">
      <c r="B918" s="118">
        <v>917</v>
      </c>
      <c r="C918" s="118">
        <v>26262.77</v>
      </c>
      <c r="D918" s="118">
        <v>0.03</v>
      </c>
      <c r="E918" s="118">
        <v>0.21</v>
      </c>
      <c r="F918" s="118">
        <v>57521.17</v>
      </c>
      <c r="G918" s="118">
        <v>27246017.530000001</v>
      </c>
      <c r="H918" s="118">
        <v>40995.65</v>
      </c>
      <c r="I918" s="118">
        <v>63740.45</v>
      </c>
      <c r="J918" s="118">
        <v>2749896.2</v>
      </c>
      <c r="K918" s="118">
        <v>5395519.2000000002</v>
      </c>
      <c r="L918" s="118">
        <v>0.42</v>
      </c>
      <c r="M918" s="118">
        <v>0.28000000000000003</v>
      </c>
      <c r="N918" s="118">
        <v>108079719.96338648</v>
      </c>
      <c r="O918" s="227"/>
    </row>
    <row r="919" spans="2:15" x14ac:dyDescent="0.2">
      <c r="B919" s="118">
        <v>918</v>
      </c>
      <c r="C919" s="118">
        <v>28822.79</v>
      </c>
      <c r="D919" s="118">
        <v>0.05</v>
      </c>
      <c r="E919" s="118">
        <v>0.19</v>
      </c>
      <c r="F919" s="118">
        <v>89426.5</v>
      </c>
      <c r="G919" s="118">
        <v>19323560.809999999</v>
      </c>
      <c r="H919" s="118">
        <v>46562.14</v>
      </c>
      <c r="I919" s="118">
        <v>80689.960000000006</v>
      </c>
      <c r="J919" s="118">
        <v>1900429.95</v>
      </c>
      <c r="K919" s="118">
        <v>5395519.2000000002</v>
      </c>
      <c r="L919" s="118">
        <v>0.41</v>
      </c>
      <c r="M919" s="118">
        <v>0.25</v>
      </c>
      <c r="N919" s="118">
        <v>291062183.38112563</v>
      </c>
      <c r="O919" s="227"/>
    </row>
    <row r="920" spans="2:15" x14ac:dyDescent="0.2">
      <c r="B920" s="118">
        <v>919</v>
      </c>
      <c r="C920" s="118">
        <v>11997.01</v>
      </c>
      <c r="D920" s="118">
        <v>0.05</v>
      </c>
      <c r="E920" s="118">
        <v>0.27</v>
      </c>
      <c r="F920" s="118">
        <v>84453.78</v>
      </c>
      <c r="G920" s="118">
        <v>22528386.120000001</v>
      </c>
      <c r="H920" s="118">
        <v>41763.360000000001</v>
      </c>
      <c r="I920" s="118">
        <v>79183.429999999993</v>
      </c>
      <c r="J920" s="118">
        <v>1773724.07</v>
      </c>
      <c r="K920" s="118">
        <v>5395519.2000000002</v>
      </c>
      <c r="L920" s="118">
        <v>0.41</v>
      </c>
      <c r="M920" s="118">
        <v>0.27</v>
      </c>
      <c r="N920" s="118">
        <v>127516793.72099119</v>
      </c>
      <c r="O920" s="227"/>
    </row>
    <row r="921" spans="2:15" x14ac:dyDescent="0.2">
      <c r="B921" s="118">
        <v>920</v>
      </c>
      <c r="C921" s="118">
        <v>23704.93</v>
      </c>
      <c r="D921" s="118">
        <v>0.02</v>
      </c>
      <c r="E921" s="118">
        <v>0.24</v>
      </c>
      <c r="F921" s="118">
        <v>49303.61</v>
      </c>
      <c r="G921" s="118">
        <v>22869621.02</v>
      </c>
      <c r="H921" s="118">
        <v>35268.550000000003</v>
      </c>
      <c r="I921" s="118">
        <v>82739.210000000006</v>
      </c>
      <c r="J921" s="118">
        <v>2286916.33</v>
      </c>
      <c r="K921" s="118">
        <v>5395519.2000000002</v>
      </c>
      <c r="L921" s="118">
        <v>0.34</v>
      </c>
      <c r="M921" s="118">
        <v>0.34</v>
      </c>
      <c r="N921" s="118">
        <v>62444463.645576544</v>
      </c>
      <c r="O921" s="227"/>
    </row>
    <row r="922" spans="2:15" x14ac:dyDescent="0.2">
      <c r="B922" s="118">
        <v>921</v>
      </c>
      <c r="C922" s="118">
        <v>35785.86</v>
      </c>
      <c r="D922" s="118">
        <v>0.04</v>
      </c>
      <c r="E922" s="118">
        <v>0.21</v>
      </c>
      <c r="F922" s="118">
        <v>49455.519999999997</v>
      </c>
      <c r="G922" s="118">
        <v>17952289.18</v>
      </c>
      <c r="H922" s="118">
        <v>62505.03</v>
      </c>
      <c r="I922" s="118">
        <v>71060.160000000003</v>
      </c>
      <c r="J922" s="118">
        <v>2277428.02</v>
      </c>
      <c r="K922" s="118">
        <v>5395519.2000000002</v>
      </c>
      <c r="L922" s="118">
        <v>0.4</v>
      </c>
      <c r="M922" s="118">
        <v>0.26</v>
      </c>
      <c r="N922" s="118">
        <v>186998311.22855628</v>
      </c>
      <c r="O922" s="227"/>
    </row>
    <row r="923" spans="2:15" x14ac:dyDescent="0.2">
      <c r="B923" s="118">
        <v>922</v>
      </c>
      <c r="C923" s="118">
        <v>15561.85</v>
      </c>
      <c r="D923" s="118">
        <v>0.03</v>
      </c>
      <c r="E923" s="118">
        <v>0.2</v>
      </c>
      <c r="F923" s="118">
        <v>77853.509999999995</v>
      </c>
      <c r="G923" s="118">
        <v>20533137.460000001</v>
      </c>
      <c r="H923" s="118">
        <v>54366.42</v>
      </c>
      <c r="I923" s="118">
        <v>88587.46</v>
      </c>
      <c r="J923" s="118">
        <v>2277849.2000000002</v>
      </c>
      <c r="K923" s="118">
        <v>5395519.2000000002</v>
      </c>
      <c r="L923" s="118">
        <v>0.36</v>
      </c>
      <c r="M923" s="118">
        <v>0.37</v>
      </c>
      <c r="N923" s="118">
        <v>43433518.083265111</v>
      </c>
      <c r="O923" s="227"/>
    </row>
    <row r="924" spans="2:15" x14ac:dyDescent="0.2">
      <c r="B924" s="118">
        <v>923</v>
      </c>
      <c r="C924" s="118">
        <v>36309.46</v>
      </c>
      <c r="D924" s="118">
        <v>0.04</v>
      </c>
      <c r="E924" s="118">
        <v>0.13</v>
      </c>
      <c r="F924" s="118">
        <v>50759.88</v>
      </c>
      <c r="G924" s="118">
        <v>15936859.039999999</v>
      </c>
      <c r="H924" s="118">
        <v>46560.82</v>
      </c>
      <c r="I924" s="118">
        <v>122991.66</v>
      </c>
      <c r="J924" s="118">
        <v>2667841.4900000002</v>
      </c>
      <c r="K924" s="118">
        <v>5395519.2000000002</v>
      </c>
      <c r="L924" s="118">
        <v>0.35</v>
      </c>
      <c r="M924" s="118">
        <v>0.35</v>
      </c>
      <c r="N924" s="118">
        <v>62686585.464101002</v>
      </c>
      <c r="O924" s="227"/>
    </row>
    <row r="925" spans="2:15" x14ac:dyDescent="0.2">
      <c r="B925" s="118">
        <v>924</v>
      </c>
      <c r="C925" s="118">
        <v>26721.19</v>
      </c>
      <c r="D925" s="118">
        <v>0.04</v>
      </c>
      <c r="E925" s="118">
        <v>0.25</v>
      </c>
      <c r="F925" s="118">
        <v>86928.34</v>
      </c>
      <c r="G925" s="118">
        <v>22258186.859999999</v>
      </c>
      <c r="H925" s="118">
        <v>36120.97</v>
      </c>
      <c r="I925" s="118">
        <v>138017.10999999999</v>
      </c>
      <c r="J925" s="118">
        <v>3279439</v>
      </c>
      <c r="K925" s="118">
        <v>5395519.2000000002</v>
      </c>
      <c r="L925" s="118">
        <v>0.45</v>
      </c>
      <c r="M925" s="118">
        <v>0.25</v>
      </c>
      <c r="N925" s="118">
        <v>292948803.24312299</v>
      </c>
      <c r="O925" s="227"/>
    </row>
    <row r="926" spans="2:15" x14ac:dyDescent="0.2">
      <c r="B926" s="118">
        <v>925</v>
      </c>
      <c r="C926" s="118">
        <v>14047.28</v>
      </c>
      <c r="D926" s="118">
        <v>0.03</v>
      </c>
      <c r="E926" s="118">
        <v>0.19</v>
      </c>
      <c r="F926" s="118">
        <v>63807.1</v>
      </c>
      <c r="G926" s="118">
        <v>21876171.989999998</v>
      </c>
      <c r="H926" s="118">
        <v>41398.81</v>
      </c>
      <c r="I926" s="118">
        <v>81380.179999999993</v>
      </c>
      <c r="J926" s="118">
        <v>2092742.33</v>
      </c>
      <c r="K926" s="118">
        <v>5395519.2000000002</v>
      </c>
      <c r="L926" s="118">
        <v>0.43</v>
      </c>
      <c r="M926" s="118">
        <v>0.31</v>
      </c>
      <c r="N926" s="118">
        <v>35607995.046018101</v>
      </c>
      <c r="O926" s="227"/>
    </row>
    <row r="927" spans="2:15" x14ac:dyDescent="0.2">
      <c r="B927" s="118">
        <v>926</v>
      </c>
      <c r="C927" s="118">
        <v>33694.769999999997</v>
      </c>
      <c r="D927" s="118">
        <v>0.03</v>
      </c>
      <c r="E927" s="118">
        <v>0.26</v>
      </c>
      <c r="F927" s="118">
        <v>50608.34</v>
      </c>
      <c r="G927" s="118">
        <v>24204229.02</v>
      </c>
      <c r="H927" s="118">
        <v>39860.06</v>
      </c>
      <c r="I927" s="118">
        <v>74711.06</v>
      </c>
      <c r="J927" s="118">
        <v>3632548.31</v>
      </c>
      <c r="K927" s="118">
        <v>5395519.2000000002</v>
      </c>
      <c r="L927" s="118">
        <v>0.54</v>
      </c>
      <c r="M927" s="118">
        <v>0.24</v>
      </c>
      <c r="N927" s="118">
        <v>172807522.85442194</v>
      </c>
      <c r="O927" s="227"/>
    </row>
    <row r="928" spans="2:15" x14ac:dyDescent="0.2">
      <c r="B928" s="118">
        <v>927</v>
      </c>
      <c r="C928" s="118">
        <v>28640.93</v>
      </c>
      <c r="D928" s="118">
        <v>0.03</v>
      </c>
      <c r="E928" s="118">
        <v>0.22</v>
      </c>
      <c r="F928" s="118">
        <v>94576.97</v>
      </c>
      <c r="G928" s="118">
        <v>15844549.699999999</v>
      </c>
      <c r="H928" s="118">
        <v>47905.59</v>
      </c>
      <c r="I928" s="118">
        <v>132835.04999999999</v>
      </c>
      <c r="J928" s="118">
        <v>2362228.4</v>
      </c>
      <c r="K928" s="118">
        <v>5395519.2000000002</v>
      </c>
      <c r="L928" s="118">
        <v>0.47</v>
      </c>
      <c r="M928" s="118">
        <v>0.28999999999999998</v>
      </c>
      <c r="N928" s="118">
        <v>203732712.86898586</v>
      </c>
      <c r="O928" s="227"/>
    </row>
    <row r="929" spans="2:15" x14ac:dyDescent="0.2">
      <c r="B929" s="118">
        <v>928</v>
      </c>
      <c r="C929" s="118">
        <v>32888.839999999997</v>
      </c>
      <c r="D929" s="118">
        <v>0.03</v>
      </c>
      <c r="E929" s="118">
        <v>0.23</v>
      </c>
      <c r="F929" s="118">
        <v>67217.289999999994</v>
      </c>
      <c r="G929" s="118">
        <v>11755076.07</v>
      </c>
      <c r="H929" s="118">
        <v>39085.410000000003</v>
      </c>
      <c r="I929" s="118">
        <v>97463.85</v>
      </c>
      <c r="J929" s="118">
        <v>1947155.91</v>
      </c>
      <c r="K929" s="118">
        <v>5395519.2000000002</v>
      </c>
      <c r="L929" s="118">
        <v>0.38</v>
      </c>
      <c r="M929" s="118">
        <v>0.32</v>
      </c>
      <c r="N929" s="118">
        <v>169249175.4254576</v>
      </c>
      <c r="O929" s="227"/>
    </row>
    <row r="930" spans="2:15" x14ac:dyDescent="0.2">
      <c r="B930" s="118">
        <v>929</v>
      </c>
      <c r="C930" s="118">
        <v>20817.05</v>
      </c>
      <c r="D930" s="118">
        <v>0.04</v>
      </c>
      <c r="E930" s="118">
        <v>0.19</v>
      </c>
      <c r="F930" s="118">
        <v>93239.54</v>
      </c>
      <c r="G930" s="118">
        <v>15508804.34</v>
      </c>
      <c r="H930" s="118">
        <v>37161.35</v>
      </c>
      <c r="I930" s="118">
        <v>100023.42</v>
      </c>
      <c r="J930" s="118">
        <v>2706684.7</v>
      </c>
      <c r="K930" s="118">
        <v>5395519.2000000002</v>
      </c>
      <c r="L930" s="118">
        <v>0.33</v>
      </c>
      <c r="M930" s="118">
        <v>0.33</v>
      </c>
      <c r="N930" s="118">
        <v>127952723.85443935</v>
      </c>
      <c r="O930" s="227"/>
    </row>
    <row r="931" spans="2:15" x14ac:dyDescent="0.2">
      <c r="B931" s="118">
        <v>930</v>
      </c>
      <c r="C931" s="118">
        <v>20712.96</v>
      </c>
      <c r="D931" s="118">
        <v>0.04</v>
      </c>
      <c r="E931" s="118">
        <v>0.21</v>
      </c>
      <c r="F931" s="118">
        <v>48050.97</v>
      </c>
      <c r="G931" s="118">
        <v>20204853.800000001</v>
      </c>
      <c r="H931" s="118">
        <v>61633.65</v>
      </c>
      <c r="I931" s="118">
        <v>96867.87</v>
      </c>
      <c r="J931" s="118">
        <v>3169296.66</v>
      </c>
      <c r="K931" s="118">
        <v>5395519.2000000002</v>
      </c>
      <c r="L931" s="118">
        <v>0.44</v>
      </c>
      <c r="M931" s="118">
        <v>0.28000000000000003</v>
      </c>
      <c r="N931" s="118">
        <v>71752403.269804716</v>
      </c>
      <c r="O931" s="227"/>
    </row>
    <row r="932" spans="2:15" x14ac:dyDescent="0.2">
      <c r="B932" s="118">
        <v>931</v>
      </c>
      <c r="C932" s="118">
        <v>33604.639999999999</v>
      </c>
      <c r="D932" s="118">
        <v>0.04</v>
      </c>
      <c r="E932" s="118">
        <v>0.14000000000000001</v>
      </c>
      <c r="F932" s="118">
        <v>61936.49</v>
      </c>
      <c r="G932" s="118">
        <v>17459731.420000002</v>
      </c>
      <c r="H932" s="118">
        <v>51676.43</v>
      </c>
      <c r="I932" s="118">
        <v>106518.38</v>
      </c>
      <c r="J932" s="118">
        <v>3531936.6</v>
      </c>
      <c r="K932" s="118">
        <v>5395519.2000000002</v>
      </c>
      <c r="L932" s="118">
        <v>0.48</v>
      </c>
      <c r="M932" s="118">
        <v>0.24</v>
      </c>
      <c r="N932" s="118">
        <v>140699136.03274021</v>
      </c>
      <c r="O932" s="227"/>
    </row>
    <row r="933" spans="2:15" x14ac:dyDescent="0.2">
      <c r="B933" s="118">
        <v>932</v>
      </c>
      <c r="C933" s="118">
        <v>29196.93</v>
      </c>
      <c r="D933" s="118">
        <v>0.03</v>
      </c>
      <c r="E933" s="118">
        <v>0.19</v>
      </c>
      <c r="F933" s="118">
        <v>56044.66</v>
      </c>
      <c r="G933" s="118">
        <v>26502277.289999999</v>
      </c>
      <c r="H933" s="118">
        <v>40335.99</v>
      </c>
      <c r="I933" s="118">
        <v>94755.69</v>
      </c>
      <c r="J933" s="118">
        <v>2456950.4500000002</v>
      </c>
      <c r="K933" s="118">
        <v>5395519.2000000002</v>
      </c>
      <c r="L933" s="118">
        <v>0.42</v>
      </c>
      <c r="M933" s="118">
        <v>0.28999999999999998</v>
      </c>
      <c r="N933" s="118">
        <v>97609949.57246013</v>
      </c>
      <c r="O933" s="227"/>
    </row>
    <row r="934" spans="2:15" x14ac:dyDescent="0.2">
      <c r="B934" s="118">
        <v>933</v>
      </c>
      <c r="C934" s="118">
        <v>30946.17</v>
      </c>
      <c r="D934" s="118">
        <v>0.03</v>
      </c>
      <c r="E934" s="118">
        <v>0.12</v>
      </c>
      <c r="F934" s="118">
        <v>86029.41</v>
      </c>
      <c r="G934" s="118">
        <v>18787703.84</v>
      </c>
      <c r="H934" s="118">
        <v>38167.480000000003</v>
      </c>
      <c r="I934" s="118">
        <v>94758.69</v>
      </c>
      <c r="J934" s="118">
        <v>2783767.2</v>
      </c>
      <c r="K934" s="118">
        <v>5395519.2000000002</v>
      </c>
      <c r="L934" s="118">
        <v>0.47</v>
      </c>
      <c r="M934" s="118">
        <v>0.28999999999999998</v>
      </c>
      <c r="N934" s="118">
        <v>97398099.33576709</v>
      </c>
      <c r="O934" s="227"/>
    </row>
    <row r="935" spans="2:15" x14ac:dyDescent="0.2">
      <c r="B935" s="118">
        <v>934</v>
      </c>
      <c r="C935" s="118">
        <v>22977.9</v>
      </c>
      <c r="D935" s="118">
        <v>0.04</v>
      </c>
      <c r="E935" s="118">
        <v>0.23</v>
      </c>
      <c r="F935" s="118">
        <v>77448.66</v>
      </c>
      <c r="G935" s="118">
        <v>14410178.300000001</v>
      </c>
      <c r="H935" s="118">
        <v>30269.87</v>
      </c>
      <c r="I935" s="118">
        <v>85136.07</v>
      </c>
      <c r="J935" s="118">
        <v>2587354.21</v>
      </c>
      <c r="K935" s="118">
        <v>5395519.2000000002</v>
      </c>
      <c r="L935" s="118">
        <v>0.57999999999999996</v>
      </c>
      <c r="M935" s="118">
        <v>0.25</v>
      </c>
      <c r="N935" s="118">
        <v>154089780.30798224</v>
      </c>
      <c r="O935" s="227"/>
    </row>
    <row r="936" spans="2:15" x14ac:dyDescent="0.2">
      <c r="B936" s="118">
        <v>935</v>
      </c>
      <c r="C936" s="118">
        <v>41305.879999999997</v>
      </c>
      <c r="D936" s="118">
        <v>0.03</v>
      </c>
      <c r="E936" s="118">
        <v>0.21</v>
      </c>
      <c r="F936" s="118">
        <v>85280.72</v>
      </c>
      <c r="G936" s="118">
        <v>17465394.300000001</v>
      </c>
      <c r="H936" s="118">
        <v>55733.16</v>
      </c>
      <c r="I936" s="118">
        <v>92574.33</v>
      </c>
      <c r="J936" s="118">
        <v>3079914.89</v>
      </c>
      <c r="K936" s="118">
        <v>5395519.2000000002</v>
      </c>
      <c r="L936" s="118">
        <v>0.51</v>
      </c>
      <c r="M936" s="118">
        <v>0.36</v>
      </c>
      <c r="N936" s="118">
        <v>144753560.31329581</v>
      </c>
      <c r="O936" s="227"/>
    </row>
    <row r="937" spans="2:15" x14ac:dyDescent="0.2">
      <c r="B937" s="118">
        <v>936</v>
      </c>
      <c r="C937" s="118">
        <v>27553.02</v>
      </c>
      <c r="D937" s="118">
        <v>0.04</v>
      </c>
      <c r="E937" s="118">
        <v>0.21</v>
      </c>
      <c r="F937" s="118">
        <v>48434.12</v>
      </c>
      <c r="G937" s="118">
        <v>20725962.760000002</v>
      </c>
      <c r="H937" s="118">
        <v>59901.13</v>
      </c>
      <c r="I937" s="118">
        <v>129538.87</v>
      </c>
      <c r="J937" s="118">
        <v>3237451.77</v>
      </c>
      <c r="K937" s="118">
        <v>5395519.2000000002</v>
      </c>
      <c r="L937" s="118">
        <v>0.43</v>
      </c>
      <c r="M937" s="118">
        <v>0.28000000000000003</v>
      </c>
      <c r="N937" s="118">
        <v>105968302.37696189</v>
      </c>
      <c r="O937" s="227"/>
    </row>
    <row r="938" spans="2:15" x14ac:dyDescent="0.2">
      <c r="B938" s="118">
        <v>937</v>
      </c>
      <c r="C938" s="118">
        <v>26165.18</v>
      </c>
      <c r="D938" s="118">
        <v>0.03</v>
      </c>
      <c r="E938" s="118">
        <v>0.22</v>
      </c>
      <c r="F938" s="118">
        <v>46956.85</v>
      </c>
      <c r="G938" s="118">
        <v>22767812.670000002</v>
      </c>
      <c r="H938" s="118">
        <v>56851.63</v>
      </c>
      <c r="I938" s="118">
        <v>117793.48</v>
      </c>
      <c r="J938" s="118">
        <v>2410367.7599999998</v>
      </c>
      <c r="K938" s="118">
        <v>5395519.2000000002</v>
      </c>
      <c r="L938" s="118">
        <v>0.41</v>
      </c>
      <c r="M938" s="118">
        <v>0.27</v>
      </c>
      <c r="N938" s="118">
        <v>102195612.42786562</v>
      </c>
      <c r="O938" s="227"/>
    </row>
    <row r="939" spans="2:15" x14ac:dyDescent="0.2">
      <c r="B939" s="118">
        <v>938</v>
      </c>
      <c r="C939" s="118">
        <v>20708.599999999999</v>
      </c>
      <c r="D939" s="118">
        <v>0.02</v>
      </c>
      <c r="E939" s="118">
        <v>0.15</v>
      </c>
      <c r="F939" s="118">
        <v>54592.42</v>
      </c>
      <c r="G939" s="118">
        <v>17918533.640000001</v>
      </c>
      <c r="H939" s="118">
        <v>53964.9</v>
      </c>
      <c r="I939" s="118">
        <v>139482.48000000001</v>
      </c>
      <c r="J939" s="118">
        <v>2083533.6</v>
      </c>
      <c r="K939" s="118">
        <v>5395519.2000000002</v>
      </c>
      <c r="L939" s="118">
        <v>0.38</v>
      </c>
      <c r="M939" s="118">
        <v>0.3</v>
      </c>
      <c r="N939" s="118">
        <v>43193809.855609432</v>
      </c>
      <c r="O939" s="227"/>
    </row>
    <row r="940" spans="2:15" x14ac:dyDescent="0.2">
      <c r="B940" s="118">
        <v>939</v>
      </c>
      <c r="C940" s="118">
        <v>25138.06</v>
      </c>
      <c r="D940" s="118">
        <v>0.03</v>
      </c>
      <c r="E940" s="118">
        <v>0.14000000000000001</v>
      </c>
      <c r="F940" s="118">
        <v>41383.81</v>
      </c>
      <c r="G940" s="118">
        <v>21197476.699999999</v>
      </c>
      <c r="H940" s="118">
        <v>51964.78</v>
      </c>
      <c r="I940" s="118">
        <v>112792.26</v>
      </c>
      <c r="J940" s="118">
        <v>2066722</v>
      </c>
      <c r="K940" s="118">
        <v>5395519.2000000002</v>
      </c>
      <c r="L940" s="118">
        <v>0.39</v>
      </c>
      <c r="M940" s="118">
        <v>0.32</v>
      </c>
      <c r="N940" s="118">
        <v>27731885.484728638</v>
      </c>
      <c r="O940" s="227"/>
    </row>
    <row r="941" spans="2:15" x14ac:dyDescent="0.2">
      <c r="B941" s="118">
        <v>940</v>
      </c>
      <c r="C941" s="118">
        <v>20033.63</v>
      </c>
      <c r="D941" s="118">
        <v>0.04</v>
      </c>
      <c r="E941" s="118">
        <v>0.15</v>
      </c>
      <c r="F941" s="118">
        <v>50230.25</v>
      </c>
      <c r="G941" s="118">
        <v>27186657.780000001</v>
      </c>
      <c r="H941" s="118">
        <v>44451.67</v>
      </c>
      <c r="I941" s="118">
        <v>81430.929999999993</v>
      </c>
      <c r="J941" s="118">
        <v>2072683.16</v>
      </c>
      <c r="K941" s="118">
        <v>5395519.2000000002</v>
      </c>
      <c r="L941" s="118">
        <v>0.5</v>
      </c>
      <c r="M941" s="118">
        <v>0.28000000000000003</v>
      </c>
      <c r="N941" s="118">
        <v>31577277.98637772</v>
      </c>
      <c r="O941" s="227"/>
    </row>
    <row r="942" spans="2:15" x14ac:dyDescent="0.2">
      <c r="B942" s="118">
        <v>941</v>
      </c>
      <c r="C942" s="118">
        <v>45254.57</v>
      </c>
      <c r="D942" s="118">
        <v>0.03</v>
      </c>
      <c r="E942" s="118">
        <v>0.28000000000000003</v>
      </c>
      <c r="F942" s="118">
        <v>62310.19</v>
      </c>
      <c r="G942" s="118">
        <v>21704300.829999998</v>
      </c>
      <c r="H942" s="118">
        <v>55396.01</v>
      </c>
      <c r="I942" s="118">
        <v>113201.15</v>
      </c>
      <c r="J942" s="118">
        <v>2111716.86</v>
      </c>
      <c r="K942" s="118">
        <v>5395519.2000000002</v>
      </c>
      <c r="L942" s="118">
        <v>0.47</v>
      </c>
      <c r="M942" s="118">
        <v>0.31</v>
      </c>
      <c r="N942" s="118">
        <v>234999679.8499572</v>
      </c>
      <c r="O942" s="227"/>
    </row>
    <row r="943" spans="2:15" x14ac:dyDescent="0.2">
      <c r="B943" s="118">
        <v>942</v>
      </c>
      <c r="C943" s="118">
        <v>26991.98</v>
      </c>
      <c r="D943" s="118">
        <v>0.03</v>
      </c>
      <c r="E943" s="118">
        <v>0.21</v>
      </c>
      <c r="F943" s="118">
        <v>91771.39</v>
      </c>
      <c r="G943" s="118">
        <v>16495232.439999999</v>
      </c>
      <c r="H943" s="118">
        <v>49713.06</v>
      </c>
      <c r="I943" s="118">
        <v>141409.88</v>
      </c>
      <c r="J943" s="118">
        <v>2956296.27</v>
      </c>
      <c r="K943" s="118">
        <v>5395519.2000000002</v>
      </c>
      <c r="L943" s="118">
        <v>0.38</v>
      </c>
      <c r="M943" s="118">
        <v>0.33</v>
      </c>
      <c r="N943" s="118">
        <v>156750769.22219115</v>
      </c>
      <c r="O943" s="227"/>
    </row>
    <row r="944" spans="2:15" x14ac:dyDescent="0.2">
      <c r="B944" s="118">
        <v>943</v>
      </c>
      <c r="C944" s="118">
        <v>25351.35</v>
      </c>
      <c r="D944" s="118">
        <v>0.04</v>
      </c>
      <c r="E944" s="118">
        <v>0.17</v>
      </c>
      <c r="F944" s="118">
        <v>74347.91</v>
      </c>
      <c r="G944" s="118">
        <v>15978701.609999999</v>
      </c>
      <c r="H944" s="118">
        <v>52310.57</v>
      </c>
      <c r="I944" s="118">
        <v>108586.1</v>
      </c>
      <c r="J944" s="118">
        <v>2413915.59</v>
      </c>
      <c r="K944" s="118">
        <v>5395519.2000000002</v>
      </c>
      <c r="L944" s="118">
        <v>0.48</v>
      </c>
      <c r="M944" s="118">
        <v>0.23</v>
      </c>
      <c r="N944" s="118">
        <v>171797838.82039183</v>
      </c>
      <c r="O944" s="227"/>
    </row>
    <row r="945" spans="2:15" x14ac:dyDescent="0.2">
      <c r="B945" s="118">
        <v>944</v>
      </c>
      <c r="C945" s="118">
        <v>11778.55</v>
      </c>
      <c r="D945" s="118">
        <v>0.02</v>
      </c>
      <c r="E945" s="118">
        <v>0.2</v>
      </c>
      <c r="F945" s="118">
        <v>52192.98</v>
      </c>
      <c r="G945" s="118">
        <v>19695399.649999999</v>
      </c>
      <c r="H945" s="118">
        <v>65349.279999999999</v>
      </c>
      <c r="I945" s="118">
        <v>118596.88</v>
      </c>
      <c r="J945" s="118">
        <v>2527171.1800000002</v>
      </c>
      <c r="K945" s="118">
        <v>5395519.2000000002</v>
      </c>
      <c r="L945" s="118">
        <v>0.35</v>
      </c>
      <c r="M945" s="118">
        <v>0.26</v>
      </c>
      <c r="N945" s="118">
        <v>40151063.404979251</v>
      </c>
      <c r="O945" s="227"/>
    </row>
    <row r="946" spans="2:15" x14ac:dyDescent="0.2">
      <c r="B946" s="118">
        <v>945</v>
      </c>
      <c r="C946" s="118">
        <v>26977.96</v>
      </c>
      <c r="D946" s="118">
        <v>0.04</v>
      </c>
      <c r="E946" s="118">
        <v>0.22</v>
      </c>
      <c r="F946" s="118">
        <v>74461.19</v>
      </c>
      <c r="G946" s="118">
        <v>28551312.399999999</v>
      </c>
      <c r="H946" s="118">
        <v>44778.8</v>
      </c>
      <c r="I946" s="118">
        <v>101230.9</v>
      </c>
      <c r="J946" s="118">
        <v>1984340.23</v>
      </c>
      <c r="K946" s="118">
        <v>5395519.2000000002</v>
      </c>
      <c r="L946" s="118">
        <v>0.5</v>
      </c>
      <c r="M946" s="118">
        <v>0.28000000000000003</v>
      </c>
      <c r="N946" s="118">
        <v>148989895.09640232</v>
      </c>
      <c r="O946" s="227"/>
    </row>
    <row r="947" spans="2:15" x14ac:dyDescent="0.2">
      <c r="B947" s="118">
        <v>946</v>
      </c>
      <c r="C947" s="118">
        <v>47281.57</v>
      </c>
      <c r="D947" s="118">
        <v>0.03</v>
      </c>
      <c r="E947" s="118">
        <v>0.24</v>
      </c>
      <c r="F947" s="118">
        <v>54332.04</v>
      </c>
      <c r="G947" s="118">
        <v>19888833.629999999</v>
      </c>
      <c r="H947" s="118">
        <v>63588.81</v>
      </c>
      <c r="I947" s="118">
        <v>74271.58</v>
      </c>
      <c r="J947" s="118">
        <v>2860055.37</v>
      </c>
      <c r="K947" s="118">
        <v>5395519.2000000002</v>
      </c>
      <c r="L947" s="118">
        <v>0.43</v>
      </c>
      <c r="M947" s="118">
        <v>0.35</v>
      </c>
      <c r="N947" s="118">
        <v>147289248.48648074</v>
      </c>
      <c r="O947" s="227"/>
    </row>
    <row r="948" spans="2:15" x14ac:dyDescent="0.2">
      <c r="B948" s="118">
        <v>947</v>
      </c>
      <c r="C948" s="118">
        <v>29901.5</v>
      </c>
      <c r="D948" s="118">
        <v>0.03</v>
      </c>
      <c r="E948" s="118">
        <v>0.18</v>
      </c>
      <c r="F948" s="118">
        <v>72027.11</v>
      </c>
      <c r="G948" s="118">
        <v>26654928.34</v>
      </c>
      <c r="H948" s="118">
        <v>41214.839999999997</v>
      </c>
      <c r="I948" s="118">
        <v>56880.13</v>
      </c>
      <c r="J948" s="118">
        <v>2930898.07</v>
      </c>
      <c r="K948" s="118">
        <v>5395519.2000000002</v>
      </c>
      <c r="L948" s="118">
        <v>0.44</v>
      </c>
      <c r="M948" s="118">
        <v>0.37</v>
      </c>
      <c r="N948" s="118">
        <v>63788162.593865834</v>
      </c>
      <c r="O948" s="227"/>
    </row>
    <row r="949" spans="2:15" x14ac:dyDescent="0.2">
      <c r="B949" s="118">
        <v>948</v>
      </c>
      <c r="C949" s="118">
        <v>32486.29</v>
      </c>
      <c r="D949" s="118">
        <v>0.03</v>
      </c>
      <c r="E949" s="118">
        <v>0.18</v>
      </c>
      <c r="F949" s="118">
        <v>86478.14</v>
      </c>
      <c r="G949" s="118">
        <v>16965613.760000002</v>
      </c>
      <c r="H949" s="118">
        <v>56227.839999999997</v>
      </c>
      <c r="I949" s="118">
        <v>75331.899999999994</v>
      </c>
      <c r="J949" s="118">
        <v>2179421.98</v>
      </c>
      <c r="K949" s="118">
        <v>5395519.2000000002</v>
      </c>
      <c r="L949" s="118">
        <v>0.46</v>
      </c>
      <c r="M949" s="118">
        <v>0.28000000000000003</v>
      </c>
      <c r="N949" s="118">
        <v>185597033.11915556</v>
      </c>
      <c r="O949" s="227"/>
    </row>
    <row r="950" spans="2:15" x14ac:dyDescent="0.2">
      <c r="B950" s="118">
        <v>949</v>
      </c>
      <c r="C950" s="118">
        <v>18525.560000000001</v>
      </c>
      <c r="D950" s="118">
        <v>0.03</v>
      </c>
      <c r="E950" s="118">
        <v>0.22</v>
      </c>
      <c r="F950" s="118">
        <v>68636.59</v>
      </c>
      <c r="G950" s="118">
        <v>24118219.149999999</v>
      </c>
      <c r="H950" s="118">
        <v>42933.94</v>
      </c>
      <c r="I950" s="118">
        <v>84771.19</v>
      </c>
      <c r="J950" s="118">
        <v>2813480.1</v>
      </c>
      <c r="K950" s="118">
        <v>5395519.2000000002</v>
      </c>
      <c r="L950" s="118">
        <v>0.43</v>
      </c>
      <c r="M950" s="118">
        <v>0.31</v>
      </c>
      <c r="N950" s="118">
        <v>71657919.905553803</v>
      </c>
      <c r="O950" s="227"/>
    </row>
    <row r="951" spans="2:15" x14ac:dyDescent="0.2">
      <c r="B951" s="118">
        <v>950</v>
      </c>
      <c r="C951" s="118">
        <v>16820.36</v>
      </c>
      <c r="D951" s="118">
        <v>0.03</v>
      </c>
      <c r="E951" s="118">
        <v>0.23</v>
      </c>
      <c r="F951" s="118">
        <v>70233.59</v>
      </c>
      <c r="G951" s="118">
        <v>20221677.809999999</v>
      </c>
      <c r="H951" s="118">
        <v>46006.17</v>
      </c>
      <c r="I951" s="118">
        <v>96208.18</v>
      </c>
      <c r="J951" s="118">
        <v>2906608.63</v>
      </c>
      <c r="K951" s="118">
        <v>5395519.2000000002</v>
      </c>
      <c r="L951" s="118">
        <v>0.5</v>
      </c>
      <c r="M951" s="118">
        <v>0.24</v>
      </c>
      <c r="N951" s="118">
        <v>110042237.64033572</v>
      </c>
      <c r="O951" s="227"/>
    </row>
    <row r="952" spans="2:15" x14ac:dyDescent="0.2">
      <c r="B952" s="118">
        <v>951</v>
      </c>
      <c r="C952" s="118">
        <v>30733.07</v>
      </c>
      <c r="D952" s="118">
        <v>0.03</v>
      </c>
      <c r="E952" s="118">
        <v>0.19</v>
      </c>
      <c r="F952" s="118">
        <v>72665.59</v>
      </c>
      <c r="G952" s="118">
        <v>20061657.09</v>
      </c>
      <c r="H952" s="118">
        <v>61792.27</v>
      </c>
      <c r="I952" s="118">
        <v>61771.43</v>
      </c>
      <c r="J952" s="118">
        <v>3334374.77</v>
      </c>
      <c r="K952" s="118">
        <v>5395519.2000000002</v>
      </c>
      <c r="L952" s="118">
        <v>0.34</v>
      </c>
      <c r="M952" s="118">
        <v>0.31</v>
      </c>
      <c r="N952" s="118">
        <v>150210311.78747016</v>
      </c>
      <c r="O952" s="227"/>
    </row>
    <row r="953" spans="2:15" x14ac:dyDescent="0.2">
      <c r="B953" s="118">
        <v>952</v>
      </c>
      <c r="C953" s="118">
        <v>26583.77</v>
      </c>
      <c r="D953" s="118">
        <v>0.03</v>
      </c>
      <c r="E953" s="118">
        <v>0.16</v>
      </c>
      <c r="F953" s="118">
        <v>90042.240000000005</v>
      </c>
      <c r="G953" s="118">
        <v>20282494.25</v>
      </c>
      <c r="H953" s="118">
        <v>47272.29</v>
      </c>
      <c r="I953" s="118">
        <v>118144.3</v>
      </c>
      <c r="J953" s="118">
        <v>2505905.3199999998</v>
      </c>
      <c r="K953" s="118">
        <v>5395519.2000000002</v>
      </c>
      <c r="L953" s="118">
        <v>0.56000000000000005</v>
      </c>
      <c r="M953" s="118">
        <v>0.28000000000000003</v>
      </c>
      <c r="N953" s="118">
        <v>103335452.1428021</v>
      </c>
      <c r="O953" s="227"/>
    </row>
    <row r="954" spans="2:15" x14ac:dyDescent="0.2">
      <c r="B954" s="118">
        <v>953</v>
      </c>
      <c r="C954" s="118">
        <v>24618.7</v>
      </c>
      <c r="D954" s="118">
        <v>0.04</v>
      </c>
      <c r="E954" s="118">
        <v>0.16</v>
      </c>
      <c r="F954" s="118">
        <v>82928.66</v>
      </c>
      <c r="G954" s="118">
        <v>23266922.100000001</v>
      </c>
      <c r="H954" s="118">
        <v>44485.06</v>
      </c>
      <c r="I954" s="118">
        <v>104778.63</v>
      </c>
      <c r="J954" s="118">
        <v>2115671.2400000002</v>
      </c>
      <c r="K954" s="118">
        <v>5395519.2000000002</v>
      </c>
      <c r="L954" s="118">
        <v>0.54</v>
      </c>
      <c r="M954" s="118">
        <v>0.24</v>
      </c>
      <c r="N954" s="118">
        <v>134400057.40621918</v>
      </c>
      <c r="O954" s="227"/>
    </row>
    <row r="955" spans="2:15" x14ac:dyDescent="0.2">
      <c r="B955" s="118">
        <v>954</v>
      </c>
      <c r="C955" s="118">
        <v>7665.13</v>
      </c>
      <c r="D955" s="118">
        <v>0.04</v>
      </c>
      <c r="E955" s="118">
        <v>0.25</v>
      </c>
      <c r="F955" s="118">
        <v>81405.89</v>
      </c>
      <c r="G955" s="118">
        <v>19948957.469999999</v>
      </c>
      <c r="H955" s="118">
        <v>49703.57</v>
      </c>
      <c r="I955" s="118">
        <v>127302.29</v>
      </c>
      <c r="J955" s="118">
        <v>3463644.32</v>
      </c>
      <c r="K955" s="118">
        <v>5395519.2000000002</v>
      </c>
      <c r="L955" s="118">
        <v>0.54</v>
      </c>
      <c r="M955" s="118">
        <v>0.31</v>
      </c>
      <c r="N955" s="118">
        <v>24641893.065160565</v>
      </c>
      <c r="O955" s="227"/>
    </row>
    <row r="956" spans="2:15" x14ac:dyDescent="0.2">
      <c r="B956" s="118">
        <v>955</v>
      </c>
      <c r="C956" s="118">
        <v>23200.87</v>
      </c>
      <c r="D956" s="118">
        <v>0.03</v>
      </c>
      <c r="E956" s="118">
        <v>0.22</v>
      </c>
      <c r="F956" s="118">
        <v>44151.68</v>
      </c>
      <c r="G956" s="118">
        <v>24917022.899999999</v>
      </c>
      <c r="H956" s="118">
        <v>35178.03</v>
      </c>
      <c r="I956" s="118">
        <v>119048.22</v>
      </c>
      <c r="J956" s="118">
        <v>2372803.21</v>
      </c>
      <c r="K956" s="118">
        <v>5395519.2000000002</v>
      </c>
      <c r="L956" s="118">
        <v>0.42</v>
      </c>
      <c r="M956" s="118">
        <v>0.26</v>
      </c>
      <c r="N956" s="118">
        <v>84274550.066703185</v>
      </c>
      <c r="O956" s="227"/>
    </row>
    <row r="957" spans="2:15" x14ac:dyDescent="0.2">
      <c r="B957" s="118">
        <v>956</v>
      </c>
      <c r="C957" s="118">
        <v>33035.730000000003</v>
      </c>
      <c r="D957" s="118">
        <v>0.04</v>
      </c>
      <c r="E957" s="118">
        <v>0.21</v>
      </c>
      <c r="F957" s="118">
        <v>38883.61</v>
      </c>
      <c r="G957" s="118">
        <v>17531268.190000001</v>
      </c>
      <c r="H957" s="118">
        <v>54318.06</v>
      </c>
      <c r="I957" s="118">
        <v>96495.92</v>
      </c>
      <c r="J957" s="118">
        <v>2355552.92</v>
      </c>
      <c r="K957" s="118">
        <v>5395519.2000000002</v>
      </c>
      <c r="L957" s="118">
        <v>0.35</v>
      </c>
      <c r="M957" s="118">
        <v>0.27</v>
      </c>
      <c r="N957" s="118">
        <v>132293676.36878312</v>
      </c>
      <c r="O957" s="227"/>
    </row>
    <row r="958" spans="2:15" x14ac:dyDescent="0.2">
      <c r="B958" s="118">
        <v>957</v>
      </c>
      <c r="C958" s="118">
        <v>9984.9699999999993</v>
      </c>
      <c r="D958" s="118">
        <v>0.03</v>
      </c>
      <c r="E958" s="118">
        <v>0.18</v>
      </c>
      <c r="F958" s="118">
        <v>75166.69</v>
      </c>
      <c r="G958" s="118">
        <v>28056547.57</v>
      </c>
      <c r="H958" s="118">
        <v>49822.16</v>
      </c>
      <c r="I958" s="118">
        <v>103444.46</v>
      </c>
      <c r="J958" s="118">
        <v>3036087.13</v>
      </c>
      <c r="K958" s="118">
        <v>5395519.2000000002</v>
      </c>
      <c r="L958" s="118">
        <v>0.37</v>
      </c>
      <c r="M958" s="118">
        <v>0.38</v>
      </c>
      <c r="N958" s="118">
        <v>3364874.373858402</v>
      </c>
      <c r="O958" s="227"/>
    </row>
    <row r="959" spans="2:15" x14ac:dyDescent="0.2">
      <c r="B959" s="118">
        <v>958</v>
      </c>
      <c r="C959" s="118">
        <v>22250.89</v>
      </c>
      <c r="D959" s="118">
        <v>0.03</v>
      </c>
      <c r="E959" s="118">
        <v>0.18</v>
      </c>
      <c r="F959" s="118">
        <v>61188.28</v>
      </c>
      <c r="G959" s="118">
        <v>26577067</v>
      </c>
      <c r="H959" s="118">
        <v>66999.3</v>
      </c>
      <c r="I959" s="118">
        <v>96151.47</v>
      </c>
      <c r="J959" s="118">
        <v>2302790.4500000002</v>
      </c>
      <c r="K959" s="118">
        <v>5395519.2000000002</v>
      </c>
      <c r="L959" s="118">
        <v>0.48</v>
      </c>
      <c r="M959" s="118">
        <v>0.28999999999999998</v>
      </c>
      <c r="N959" s="118">
        <v>60175923.507883973</v>
      </c>
      <c r="O959" s="227"/>
    </row>
    <row r="960" spans="2:15" x14ac:dyDescent="0.2">
      <c r="B960" s="118">
        <v>959</v>
      </c>
      <c r="C960" s="118">
        <v>34774.639999999999</v>
      </c>
      <c r="D960" s="118">
        <v>0.03</v>
      </c>
      <c r="E960" s="118">
        <v>0.19</v>
      </c>
      <c r="F960" s="118">
        <v>76597.179999999993</v>
      </c>
      <c r="G960" s="118">
        <v>10097942.800000001</v>
      </c>
      <c r="H960" s="118">
        <v>60404.84</v>
      </c>
      <c r="I960" s="118">
        <v>59314.29</v>
      </c>
      <c r="J960" s="118">
        <v>3149387.9</v>
      </c>
      <c r="K960" s="118">
        <v>5395519.2000000002</v>
      </c>
      <c r="L960" s="118">
        <v>0.46</v>
      </c>
      <c r="M960" s="118">
        <v>0.33</v>
      </c>
      <c r="N960" s="118">
        <v>136246890.19318765</v>
      </c>
      <c r="O960" s="227"/>
    </row>
    <row r="961" spans="2:15" x14ac:dyDescent="0.2">
      <c r="B961" s="118">
        <v>960</v>
      </c>
      <c r="C961" s="118">
        <v>27931.13</v>
      </c>
      <c r="D961" s="118">
        <v>0.03</v>
      </c>
      <c r="E961" s="118">
        <v>0.19</v>
      </c>
      <c r="F961" s="118">
        <v>35160.839999999997</v>
      </c>
      <c r="G961" s="118">
        <v>19037516.620000001</v>
      </c>
      <c r="H961" s="118">
        <v>55288.87</v>
      </c>
      <c r="I961" s="118">
        <v>52761.02</v>
      </c>
      <c r="J961" s="118">
        <v>1490094.94</v>
      </c>
      <c r="K961" s="118">
        <v>5395519.2000000002</v>
      </c>
      <c r="L961" s="118">
        <v>0.51</v>
      </c>
      <c r="M961" s="118">
        <v>0.23</v>
      </c>
      <c r="N961" s="118">
        <v>74795184.938507974</v>
      </c>
      <c r="O961" s="227"/>
    </row>
    <row r="962" spans="2:15" x14ac:dyDescent="0.2">
      <c r="B962" s="118">
        <v>961</v>
      </c>
      <c r="C962" s="118">
        <v>25306.36</v>
      </c>
      <c r="D962" s="118">
        <v>0.03</v>
      </c>
      <c r="E962" s="118">
        <v>0.15</v>
      </c>
      <c r="F962" s="118">
        <v>58588.2</v>
      </c>
      <c r="G962" s="118">
        <v>22195991.600000001</v>
      </c>
      <c r="H962" s="118">
        <v>40585.33</v>
      </c>
      <c r="I962" s="118">
        <v>110798.68</v>
      </c>
      <c r="J962" s="118">
        <v>3020022.21</v>
      </c>
      <c r="K962" s="118">
        <v>5395519.2000000002</v>
      </c>
      <c r="L962" s="118">
        <v>0.37</v>
      </c>
      <c r="M962" s="118">
        <v>0.27</v>
      </c>
      <c r="N962" s="118">
        <v>86967790.115687728</v>
      </c>
      <c r="O962" s="227"/>
    </row>
    <row r="963" spans="2:15" x14ac:dyDescent="0.2">
      <c r="B963" s="118">
        <v>962</v>
      </c>
      <c r="C963" s="118">
        <v>17999.7</v>
      </c>
      <c r="D963" s="118">
        <v>0.03</v>
      </c>
      <c r="E963" s="118">
        <v>0.21</v>
      </c>
      <c r="F963" s="118">
        <v>88012.72</v>
      </c>
      <c r="G963" s="118">
        <v>21358929.16</v>
      </c>
      <c r="H963" s="118">
        <v>54174.03</v>
      </c>
      <c r="I963" s="118">
        <v>114666.44</v>
      </c>
      <c r="J963" s="118">
        <v>3543827.33</v>
      </c>
      <c r="K963" s="118">
        <v>5395519.2000000002</v>
      </c>
      <c r="L963" s="118">
        <v>0.39</v>
      </c>
      <c r="M963" s="118">
        <v>0.34</v>
      </c>
      <c r="N963" s="118">
        <v>79570875.534138054</v>
      </c>
      <c r="O963" s="227"/>
    </row>
    <row r="964" spans="2:15" x14ac:dyDescent="0.2">
      <c r="B964" s="118">
        <v>963</v>
      </c>
      <c r="C964" s="118">
        <v>33457.35</v>
      </c>
      <c r="D964" s="118">
        <v>0.04</v>
      </c>
      <c r="E964" s="118">
        <v>0.13</v>
      </c>
      <c r="F964" s="118">
        <v>64746.27</v>
      </c>
      <c r="G964" s="118">
        <v>14314895.199999999</v>
      </c>
      <c r="H964" s="118">
        <v>67319.44</v>
      </c>
      <c r="I964" s="118">
        <v>100824.36</v>
      </c>
      <c r="J964" s="118">
        <v>2496053.2799999998</v>
      </c>
      <c r="K964" s="118">
        <v>5395519.2000000002</v>
      </c>
      <c r="L964" s="118">
        <v>0.45</v>
      </c>
      <c r="M964" s="118">
        <v>0.31</v>
      </c>
      <c r="N964" s="118">
        <v>86658644.024481058</v>
      </c>
      <c r="O964" s="227"/>
    </row>
    <row r="965" spans="2:15" x14ac:dyDescent="0.2">
      <c r="B965" s="118">
        <v>964</v>
      </c>
      <c r="C965" s="118">
        <v>19356.25</v>
      </c>
      <c r="D965" s="118">
        <v>0.04</v>
      </c>
      <c r="E965" s="118">
        <v>0.21</v>
      </c>
      <c r="F965" s="118">
        <v>87395.6</v>
      </c>
      <c r="G965" s="118">
        <v>20355239.800000001</v>
      </c>
      <c r="H965" s="118">
        <v>49858.239999999998</v>
      </c>
      <c r="I965" s="118">
        <v>73920.62</v>
      </c>
      <c r="J965" s="118">
        <v>2997137.29</v>
      </c>
      <c r="K965" s="118">
        <v>5395519.2000000002</v>
      </c>
      <c r="L965" s="118">
        <v>0.43</v>
      </c>
      <c r="M965" s="118">
        <v>0.32</v>
      </c>
      <c r="N965" s="118">
        <v>104214207.85583459</v>
      </c>
      <c r="O965" s="227"/>
    </row>
    <row r="966" spans="2:15" x14ac:dyDescent="0.2">
      <c r="B966" s="118">
        <v>965</v>
      </c>
      <c r="C966" s="118">
        <v>42270.55</v>
      </c>
      <c r="D966" s="118">
        <v>0.04</v>
      </c>
      <c r="E966" s="118">
        <v>0.2</v>
      </c>
      <c r="F966" s="118">
        <v>93585.82</v>
      </c>
      <c r="G966" s="118">
        <v>19539030.77</v>
      </c>
      <c r="H966" s="118">
        <v>67644.100000000006</v>
      </c>
      <c r="I966" s="118">
        <v>110132.84</v>
      </c>
      <c r="J966" s="118">
        <v>2476406.85</v>
      </c>
      <c r="K966" s="118">
        <v>5395519.2000000002</v>
      </c>
      <c r="L966" s="118">
        <v>0.47</v>
      </c>
      <c r="M966" s="118">
        <v>0.27</v>
      </c>
      <c r="N966" s="118">
        <v>342965312.90775877</v>
      </c>
      <c r="O966" s="227"/>
    </row>
    <row r="967" spans="2:15" x14ac:dyDescent="0.2">
      <c r="B967" s="118">
        <v>966</v>
      </c>
      <c r="C967" s="118">
        <v>25611.63</v>
      </c>
      <c r="D967" s="118">
        <v>0.04</v>
      </c>
      <c r="E967" s="118">
        <v>0.18</v>
      </c>
      <c r="F967" s="118">
        <v>80659.38</v>
      </c>
      <c r="G967" s="118">
        <v>20241403.329999998</v>
      </c>
      <c r="H967" s="118">
        <v>55549.97</v>
      </c>
      <c r="I967" s="118">
        <v>100765.53</v>
      </c>
      <c r="J967" s="118">
        <v>2745623.81</v>
      </c>
      <c r="K967" s="118">
        <v>5395519.2000000002</v>
      </c>
      <c r="L967" s="118">
        <v>0.54</v>
      </c>
      <c r="M967" s="118">
        <v>0.37</v>
      </c>
      <c r="N967" s="118">
        <v>56306799.563436121</v>
      </c>
      <c r="O967" s="227"/>
    </row>
    <row r="968" spans="2:15" x14ac:dyDescent="0.2">
      <c r="B968" s="118">
        <v>967</v>
      </c>
      <c r="C968" s="118">
        <v>45821.01</v>
      </c>
      <c r="D968" s="118">
        <v>0.03</v>
      </c>
      <c r="E968" s="118">
        <v>0.18</v>
      </c>
      <c r="F968" s="118">
        <v>55377.33</v>
      </c>
      <c r="G968" s="118">
        <v>14697773.16</v>
      </c>
      <c r="H968" s="118">
        <v>47520.02</v>
      </c>
      <c r="I968" s="118">
        <v>99606.23</v>
      </c>
      <c r="J968" s="118">
        <v>2016735.5</v>
      </c>
      <c r="K968" s="118">
        <v>5395519.2000000002</v>
      </c>
      <c r="L968" s="118">
        <v>0.53</v>
      </c>
      <c r="M968" s="118">
        <v>0.28000000000000003</v>
      </c>
      <c r="N968" s="118">
        <v>143979785.25651267</v>
      </c>
      <c r="O968" s="227"/>
    </row>
    <row r="969" spans="2:15" x14ac:dyDescent="0.2">
      <c r="B969" s="118">
        <v>968</v>
      </c>
      <c r="C969" s="118">
        <v>33873.230000000003</v>
      </c>
      <c r="D969" s="118">
        <v>0.04</v>
      </c>
      <c r="E969" s="118">
        <v>0.23</v>
      </c>
      <c r="F969" s="118">
        <v>66721.19</v>
      </c>
      <c r="G969" s="118">
        <v>18352124.739999998</v>
      </c>
      <c r="H969" s="118">
        <v>37165.32</v>
      </c>
      <c r="I969" s="118">
        <v>91142.76</v>
      </c>
      <c r="J969" s="118">
        <v>2421631.62</v>
      </c>
      <c r="K969" s="118">
        <v>5395519.2000000002</v>
      </c>
      <c r="L969" s="118">
        <v>0.39</v>
      </c>
      <c r="M969" s="118">
        <v>0.28999999999999998</v>
      </c>
      <c r="N969" s="118">
        <v>221103241.20390788</v>
      </c>
      <c r="O969" s="227"/>
    </row>
    <row r="970" spans="2:15" x14ac:dyDescent="0.2">
      <c r="B970" s="118">
        <v>969</v>
      </c>
      <c r="C970" s="118">
        <v>21396.62</v>
      </c>
      <c r="D970" s="118">
        <v>0.03</v>
      </c>
      <c r="E970" s="118">
        <v>0.28000000000000003</v>
      </c>
      <c r="F970" s="118">
        <v>35299.67</v>
      </c>
      <c r="G970" s="118">
        <v>18148178.93</v>
      </c>
      <c r="H970" s="118">
        <v>60878.54</v>
      </c>
      <c r="I970" s="118">
        <v>104507.68</v>
      </c>
      <c r="J970" s="118">
        <v>1951744.31</v>
      </c>
      <c r="K970" s="118">
        <v>5395519.2000000002</v>
      </c>
      <c r="L970" s="118">
        <v>0.47</v>
      </c>
      <c r="M970" s="118">
        <v>0.24</v>
      </c>
      <c r="N970" s="118">
        <v>89140635.464511395</v>
      </c>
      <c r="O970" s="227"/>
    </row>
    <row r="971" spans="2:15" x14ac:dyDescent="0.2">
      <c r="B971" s="118">
        <v>970</v>
      </c>
      <c r="C971" s="118">
        <v>25067.02</v>
      </c>
      <c r="D971" s="118">
        <v>0.03</v>
      </c>
      <c r="E971" s="118">
        <v>0.22</v>
      </c>
      <c r="F971" s="118">
        <v>37887.96</v>
      </c>
      <c r="G971" s="118">
        <v>14284616.92</v>
      </c>
      <c r="H971" s="118">
        <v>40642.639999999999</v>
      </c>
      <c r="I971" s="118">
        <v>115444.36</v>
      </c>
      <c r="J971" s="118">
        <v>2488359.11</v>
      </c>
      <c r="K971" s="118">
        <v>5395519.2000000002</v>
      </c>
      <c r="L971" s="118">
        <v>0.49</v>
      </c>
      <c r="M971" s="118">
        <v>0.28000000000000003</v>
      </c>
      <c r="N971" s="118">
        <v>62759076.075191714</v>
      </c>
      <c r="O971" s="227"/>
    </row>
    <row r="972" spans="2:15" x14ac:dyDescent="0.2">
      <c r="B972" s="118">
        <v>971</v>
      </c>
      <c r="C972" s="118">
        <v>17763.29</v>
      </c>
      <c r="D972" s="118">
        <v>0.02</v>
      </c>
      <c r="E972" s="118">
        <v>0.17</v>
      </c>
      <c r="F972" s="118">
        <v>60195.519999999997</v>
      </c>
      <c r="G972" s="118">
        <v>13953621.220000001</v>
      </c>
      <c r="H972" s="118">
        <v>35592.54</v>
      </c>
      <c r="I972" s="118">
        <v>87975.39</v>
      </c>
      <c r="J972" s="118">
        <v>3391238.99</v>
      </c>
      <c r="K972" s="118">
        <v>5395519.2000000002</v>
      </c>
      <c r="L972" s="118">
        <v>0.43</v>
      </c>
      <c r="M972" s="118">
        <v>0.28000000000000003</v>
      </c>
      <c r="N972" s="118">
        <v>54359464.340266496</v>
      </c>
      <c r="O972" s="227"/>
    </row>
    <row r="973" spans="2:15" x14ac:dyDescent="0.2">
      <c r="B973" s="118">
        <v>972</v>
      </c>
      <c r="C973" s="118">
        <v>14301.55</v>
      </c>
      <c r="D973" s="118">
        <v>0.03</v>
      </c>
      <c r="E973" s="118">
        <v>0.2</v>
      </c>
      <c r="F973" s="118">
        <v>63238.16</v>
      </c>
      <c r="G973" s="118">
        <v>12892614.609999999</v>
      </c>
      <c r="H973" s="118">
        <v>48834.3</v>
      </c>
      <c r="I973" s="118">
        <v>136094.57</v>
      </c>
      <c r="J973" s="118">
        <v>2259767.94</v>
      </c>
      <c r="K973" s="118">
        <v>5395519.2000000002</v>
      </c>
      <c r="L973" s="118">
        <v>0.47</v>
      </c>
      <c r="M973" s="118">
        <v>0.35</v>
      </c>
      <c r="N973" s="118">
        <v>30691416.785442177</v>
      </c>
      <c r="O973" s="227"/>
    </row>
    <row r="974" spans="2:15" x14ac:dyDescent="0.2">
      <c r="B974" s="118">
        <v>973</v>
      </c>
      <c r="C974" s="118">
        <v>9568.7099999999991</v>
      </c>
      <c r="D974" s="118">
        <v>0.04</v>
      </c>
      <c r="E974" s="118">
        <v>0.16</v>
      </c>
      <c r="F974" s="118">
        <v>74277.509999999995</v>
      </c>
      <c r="G974" s="118">
        <v>20135041.469999999</v>
      </c>
      <c r="H974" s="118">
        <v>45639.53</v>
      </c>
      <c r="I974" s="118">
        <v>122287.15</v>
      </c>
      <c r="J974" s="118">
        <v>1990560.14</v>
      </c>
      <c r="K974" s="118">
        <v>5395519.2000000002</v>
      </c>
      <c r="L974" s="118">
        <v>0.41</v>
      </c>
      <c r="M974" s="118">
        <v>0.28000000000000003</v>
      </c>
      <c r="N974" s="118">
        <v>31712453.64754314</v>
      </c>
      <c r="O974" s="227"/>
    </row>
    <row r="975" spans="2:15" x14ac:dyDescent="0.2">
      <c r="B975" s="118">
        <v>974</v>
      </c>
      <c r="C975" s="118">
        <v>14042.75</v>
      </c>
      <c r="D975" s="118">
        <v>0.05</v>
      </c>
      <c r="E975" s="118">
        <v>0.19</v>
      </c>
      <c r="F975" s="118">
        <v>89234.96</v>
      </c>
      <c r="G975" s="118">
        <v>22766241.66</v>
      </c>
      <c r="H975" s="118">
        <v>28055.77</v>
      </c>
      <c r="I975" s="118">
        <v>85504.77</v>
      </c>
      <c r="J975" s="118">
        <v>2736155.77</v>
      </c>
      <c r="K975" s="118">
        <v>5395519.2000000002</v>
      </c>
      <c r="L975" s="118">
        <v>0.52</v>
      </c>
      <c r="M975" s="118">
        <v>0.3</v>
      </c>
      <c r="N975" s="118">
        <v>62920977.040379509</v>
      </c>
      <c r="O975" s="227"/>
    </row>
    <row r="976" spans="2:15" x14ac:dyDescent="0.2">
      <c r="B976" s="118">
        <v>975</v>
      </c>
      <c r="C976" s="118">
        <v>16856.490000000002</v>
      </c>
      <c r="D976" s="118">
        <v>0.03</v>
      </c>
      <c r="E976" s="118">
        <v>0.2</v>
      </c>
      <c r="F976" s="118">
        <v>73450.759999999995</v>
      </c>
      <c r="G976" s="118">
        <v>21088673.859999999</v>
      </c>
      <c r="H976" s="118">
        <v>55348.42</v>
      </c>
      <c r="I976" s="118">
        <v>76081.56</v>
      </c>
      <c r="J976" s="118">
        <v>2898142.28</v>
      </c>
      <c r="K976" s="118">
        <v>5395519.2000000002</v>
      </c>
      <c r="L976" s="118">
        <v>0.48</v>
      </c>
      <c r="M976" s="118">
        <v>0.23</v>
      </c>
      <c r="N976" s="118">
        <v>111269337.80964392</v>
      </c>
      <c r="O976" s="227"/>
    </row>
    <row r="977" spans="2:15" x14ac:dyDescent="0.2">
      <c r="B977" s="118">
        <v>976</v>
      </c>
      <c r="C977" s="118">
        <v>31849.69</v>
      </c>
      <c r="D977" s="118">
        <v>0.04</v>
      </c>
      <c r="E977" s="118">
        <v>0.21</v>
      </c>
      <c r="F977" s="118">
        <v>76594.44</v>
      </c>
      <c r="G977" s="118">
        <v>17952565.489999998</v>
      </c>
      <c r="H977" s="118">
        <v>59701.96</v>
      </c>
      <c r="I977" s="118">
        <v>107690.99</v>
      </c>
      <c r="J977" s="118">
        <v>1841009.11</v>
      </c>
      <c r="K977" s="118">
        <v>5395519.2000000002</v>
      </c>
      <c r="L977" s="118">
        <v>0.44</v>
      </c>
      <c r="M977" s="118">
        <v>0.27</v>
      </c>
      <c r="N977" s="118">
        <v>229412859.27657941</v>
      </c>
      <c r="O977" s="227"/>
    </row>
    <row r="978" spans="2:15" x14ac:dyDescent="0.2">
      <c r="B978" s="118">
        <v>977</v>
      </c>
      <c r="C978" s="118">
        <v>38262.89</v>
      </c>
      <c r="D978" s="118">
        <v>0.04</v>
      </c>
      <c r="E978" s="118">
        <v>0.25</v>
      </c>
      <c r="F978" s="118">
        <v>75985.73</v>
      </c>
      <c r="G978" s="118">
        <v>27163539.25</v>
      </c>
      <c r="H978" s="118">
        <v>47141.72</v>
      </c>
      <c r="I978" s="118">
        <v>120031.03</v>
      </c>
      <c r="J978" s="118">
        <v>2970636.89</v>
      </c>
      <c r="K978" s="118">
        <v>5395519.2000000002</v>
      </c>
      <c r="L978" s="118">
        <v>0.4</v>
      </c>
      <c r="M978" s="118">
        <v>0.32</v>
      </c>
      <c r="N978" s="118">
        <v>244748162.98704118</v>
      </c>
      <c r="O978" s="227"/>
    </row>
    <row r="979" spans="2:15" x14ac:dyDescent="0.2">
      <c r="B979" s="118">
        <v>978</v>
      </c>
      <c r="C979" s="118">
        <v>20509.25</v>
      </c>
      <c r="D979" s="118">
        <v>0.03</v>
      </c>
      <c r="E979" s="118">
        <v>0.12</v>
      </c>
      <c r="F979" s="118">
        <v>47199.82</v>
      </c>
      <c r="G979" s="118">
        <v>27855328.300000001</v>
      </c>
      <c r="H979" s="118">
        <v>37073.919999999998</v>
      </c>
      <c r="I979" s="118">
        <v>68183.66</v>
      </c>
      <c r="J979" s="118">
        <v>2054540.02</v>
      </c>
      <c r="K979" s="118">
        <v>5395519.2000000002</v>
      </c>
      <c r="L979" s="118">
        <v>0.37</v>
      </c>
      <c r="M979" s="118">
        <v>0.34</v>
      </c>
      <c r="N979" s="118">
        <v>7263604.0116414689</v>
      </c>
      <c r="O979" s="227"/>
    </row>
    <row r="980" spans="2:15" x14ac:dyDescent="0.2">
      <c r="B980" s="118">
        <v>979</v>
      </c>
      <c r="C980" s="118">
        <v>35014.120000000003</v>
      </c>
      <c r="D980" s="118">
        <v>0.05</v>
      </c>
      <c r="E980" s="118">
        <v>0.17</v>
      </c>
      <c r="F980" s="118">
        <v>61214.91</v>
      </c>
      <c r="G980" s="118">
        <v>21127511.149999999</v>
      </c>
      <c r="H980" s="118">
        <v>62558.76</v>
      </c>
      <c r="I980" s="118">
        <v>79726.17</v>
      </c>
      <c r="J980" s="118">
        <v>2813949.09</v>
      </c>
      <c r="K980" s="118">
        <v>5395519.2000000002</v>
      </c>
      <c r="L980" s="118">
        <v>0.34</v>
      </c>
      <c r="M980" s="118">
        <v>0.36</v>
      </c>
      <c r="N980" s="118">
        <v>104198984.51507211</v>
      </c>
      <c r="O980" s="227"/>
    </row>
    <row r="981" spans="2:15" x14ac:dyDescent="0.2">
      <c r="B981" s="118">
        <v>980</v>
      </c>
      <c r="C981" s="118">
        <v>36856.71</v>
      </c>
      <c r="D981" s="118">
        <v>0.05</v>
      </c>
      <c r="E981" s="118">
        <v>0.17</v>
      </c>
      <c r="F981" s="118">
        <v>74894.19</v>
      </c>
      <c r="G981" s="118">
        <v>22822403.219999999</v>
      </c>
      <c r="H981" s="118">
        <v>49135.67</v>
      </c>
      <c r="I981" s="118">
        <v>120115.88</v>
      </c>
      <c r="J981" s="118">
        <v>2152906.4</v>
      </c>
      <c r="K981" s="118">
        <v>5395519.2000000002</v>
      </c>
      <c r="L981" s="118">
        <v>0.38</v>
      </c>
      <c r="M981" s="118">
        <v>0.24</v>
      </c>
      <c r="N981" s="118">
        <v>312036357.79967928</v>
      </c>
      <c r="O981" s="227"/>
    </row>
    <row r="982" spans="2:15" x14ac:dyDescent="0.2">
      <c r="B982" s="118">
        <v>981</v>
      </c>
      <c r="C982" s="118">
        <v>22558.1</v>
      </c>
      <c r="D982" s="118">
        <v>0.03</v>
      </c>
      <c r="E982" s="118">
        <v>0.19</v>
      </c>
      <c r="F982" s="118">
        <v>83491.44</v>
      </c>
      <c r="G982" s="118">
        <v>13698113.82</v>
      </c>
      <c r="H982" s="118">
        <v>42745.9</v>
      </c>
      <c r="I982" s="118">
        <v>64491.57</v>
      </c>
      <c r="J982" s="118">
        <v>3288854.78</v>
      </c>
      <c r="K982" s="118">
        <v>5395519.2000000002</v>
      </c>
      <c r="L982" s="118">
        <v>0.42</v>
      </c>
      <c r="M982" s="118">
        <v>0.28999999999999998</v>
      </c>
      <c r="N982" s="118">
        <v>129226219.36045915</v>
      </c>
      <c r="O982" s="227"/>
    </row>
    <row r="983" spans="2:15" x14ac:dyDescent="0.2">
      <c r="B983" s="118">
        <v>982</v>
      </c>
      <c r="C983" s="118">
        <v>9424.0400000000009</v>
      </c>
      <c r="D983" s="118">
        <v>0.03</v>
      </c>
      <c r="E983" s="118">
        <v>0.28999999999999998</v>
      </c>
      <c r="F983" s="118">
        <v>56410.52</v>
      </c>
      <c r="G983" s="118">
        <v>22391203.66</v>
      </c>
      <c r="H983" s="118">
        <v>60020.53</v>
      </c>
      <c r="I983" s="118">
        <v>76530.89</v>
      </c>
      <c r="J983" s="118">
        <v>2623208.58</v>
      </c>
      <c r="K983" s="118">
        <v>5395519.2000000002</v>
      </c>
      <c r="L983" s="118">
        <v>0.35</v>
      </c>
      <c r="M983" s="118">
        <v>0.22</v>
      </c>
      <c r="N983" s="118">
        <v>87607784.494007826</v>
      </c>
      <c r="O983" s="227"/>
    </row>
    <row r="984" spans="2:15" x14ac:dyDescent="0.2">
      <c r="B984" s="118">
        <v>983</v>
      </c>
      <c r="C984" s="118">
        <v>15458.58</v>
      </c>
      <c r="D984" s="118">
        <v>0.03</v>
      </c>
      <c r="E984" s="118">
        <v>0.21</v>
      </c>
      <c r="F984" s="118">
        <v>50518.98</v>
      </c>
      <c r="G984" s="118">
        <v>22937996.780000001</v>
      </c>
      <c r="H984" s="118">
        <v>47836.3</v>
      </c>
      <c r="I984" s="118">
        <v>64554.66</v>
      </c>
      <c r="J984" s="118">
        <v>2416352.2200000002</v>
      </c>
      <c r="K984" s="118">
        <v>5395519.2000000002</v>
      </c>
      <c r="L984" s="118">
        <v>0.49</v>
      </c>
      <c r="M984" s="118">
        <v>0.4</v>
      </c>
      <c r="N984" s="118">
        <v>4670674.9000193728</v>
      </c>
      <c r="O984" s="227"/>
    </row>
    <row r="985" spans="2:15" x14ac:dyDescent="0.2">
      <c r="B985" s="118">
        <v>984</v>
      </c>
      <c r="C985" s="118">
        <v>38469.85</v>
      </c>
      <c r="D985" s="118">
        <v>0.04</v>
      </c>
      <c r="E985" s="118">
        <v>0.16</v>
      </c>
      <c r="F985" s="118">
        <v>66825.58</v>
      </c>
      <c r="G985" s="118">
        <v>19439231.530000001</v>
      </c>
      <c r="H985" s="118">
        <v>52216.46</v>
      </c>
      <c r="I985" s="118">
        <v>53447.44</v>
      </c>
      <c r="J985" s="118">
        <v>2249472.37</v>
      </c>
      <c r="K985" s="118">
        <v>5395519.2000000002</v>
      </c>
      <c r="L985" s="118">
        <v>0.38</v>
      </c>
      <c r="M985" s="118">
        <v>0.23</v>
      </c>
      <c r="N985" s="118">
        <v>270025097.78233713</v>
      </c>
      <c r="O985" s="227"/>
    </row>
    <row r="986" spans="2:15" x14ac:dyDescent="0.2">
      <c r="B986" s="118">
        <v>985</v>
      </c>
      <c r="C986" s="118">
        <v>26410.03</v>
      </c>
      <c r="D986" s="118">
        <v>0.05</v>
      </c>
      <c r="E986" s="118">
        <v>0.15</v>
      </c>
      <c r="F986" s="118">
        <v>79966.75</v>
      </c>
      <c r="G986" s="118">
        <v>20391443.039999999</v>
      </c>
      <c r="H986" s="118">
        <v>35883.339999999997</v>
      </c>
      <c r="I986" s="118">
        <v>89175.24</v>
      </c>
      <c r="J986" s="118">
        <v>2916082.3</v>
      </c>
      <c r="K986" s="118">
        <v>5395519.2000000002</v>
      </c>
      <c r="L986" s="118">
        <v>0.5</v>
      </c>
      <c r="M986" s="118">
        <v>0.26</v>
      </c>
      <c r="N986" s="118">
        <v>136606258.67746168</v>
      </c>
      <c r="O986" s="227"/>
    </row>
    <row r="987" spans="2:15" x14ac:dyDescent="0.2">
      <c r="B987" s="118">
        <v>986</v>
      </c>
      <c r="C987" s="118">
        <v>36547.82</v>
      </c>
      <c r="D987" s="118">
        <v>0.03</v>
      </c>
      <c r="E987" s="118">
        <v>0.16</v>
      </c>
      <c r="F987" s="118">
        <v>83086.679999999993</v>
      </c>
      <c r="G987" s="118">
        <v>17790891.739999998</v>
      </c>
      <c r="H987" s="118">
        <v>48952.88</v>
      </c>
      <c r="I987" s="118">
        <v>125529.48</v>
      </c>
      <c r="J987" s="118">
        <v>2820166.22</v>
      </c>
      <c r="K987" s="118">
        <v>5395519.2000000002</v>
      </c>
      <c r="L987" s="118">
        <v>0.51</v>
      </c>
      <c r="M987" s="118">
        <v>0.3</v>
      </c>
      <c r="N987" s="118">
        <v>136280691.08336988</v>
      </c>
      <c r="O987" s="227"/>
    </row>
    <row r="988" spans="2:15" x14ac:dyDescent="0.2">
      <c r="B988" s="118">
        <v>987</v>
      </c>
      <c r="C988" s="118">
        <v>19960.349999999999</v>
      </c>
      <c r="D988" s="118">
        <v>0.05</v>
      </c>
      <c r="E988" s="118">
        <v>0.17</v>
      </c>
      <c r="F988" s="118">
        <v>74786.89</v>
      </c>
      <c r="G988" s="118">
        <v>12795508.85</v>
      </c>
      <c r="H988" s="118">
        <v>54787.11</v>
      </c>
      <c r="I988" s="118">
        <v>61275.11</v>
      </c>
      <c r="J988" s="118">
        <v>2653133.2400000002</v>
      </c>
      <c r="K988" s="118">
        <v>5395519.2000000002</v>
      </c>
      <c r="L988" s="118">
        <v>0.33</v>
      </c>
      <c r="M988" s="118">
        <v>0.35</v>
      </c>
      <c r="N988" s="118">
        <v>80727437.383186847</v>
      </c>
      <c r="O988" s="227"/>
    </row>
    <row r="989" spans="2:15" x14ac:dyDescent="0.2">
      <c r="B989" s="118">
        <v>988</v>
      </c>
      <c r="C989" s="118">
        <v>34174.269999999997</v>
      </c>
      <c r="D989" s="118">
        <v>0.04</v>
      </c>
      <c r="E989" s="118">
        <v>0.24</v>
      </c>
      <c r="F989" s="118">
        <v>49111.12</v>
      </c>
      <c r="G989" s="118">
        <v>16218805.65</v>
      </c>
      <c r="H989" s="118">
        <v>28177.7</v>
      </c>
      <c r="I989" s="118">
        <v>90952.39</v>
      </c>
      <c r="J989" s="118">
        <v>2553021.0699999998</v>
      </c>
      <c r="K989" s="118">
        <v>5395519.2000000002</v>
      </c>
      <c r="L989" s="118">
        <v>0.38</v>
      </c>
      <c r="M989" s="118">
        <v>0.28999999999999998</v>
      </c>
      <c r="N989" s="118">
        <v>171717110.15608594</v>
      </c>
      <c r="O989" s="227"/>
    </row>
    <row r="990" spans="2:15" x14ac:dyDescent="0.2">
      <c r="B990" s="118">
        <v>989</v>
      </c>
      <c r="C990" s="118">
        <v>28341.95</v>
      </c>
      <c r="D990" s="118">
        <v>0.03</v>
      </c>
      <c r="E990" s="118">
        <v>0.23</v>
      </c>
      <c r="F990" s="118">
        <v>59938</v>
      </c>
      <c r="G990" s="118">
        <v>27294852.379999999</v>
      </c>
      <c r="H990" s="118">
        <v>50903.81</v>
      </c>
      <c r="I990" s="118">
        <v>112223.78</v>
      </c>
      <c r="J990" s="118">
        <v>3293472.39</v>
      </c>
      <c r="K990" s="118">
        <v>5395519.2000000002</v>
      </c>
      <c r="L990" s="118">
        <v>0.35</v>
      </c>
      <c r="M990" s="118">
        <v>0.27</v>
      </c>
      <c r="N990" s="118">
        <v>173190700.33676448</v>
      </c>
      <c r="O990" s="227"/>
    </row>
    <row r="991" spans="2:15" x14ac:dyDescent="0.2">
      <c r="B991" s="118">
        <v>990</v>
      </c>
      <c r="C991" s="118">
        <v>36430.17</v>
      </c>
      <c r="D991" s="118">
        <v>0.04</v>
      </c>
      <c r="E991" s="118">
        <v>0.23</v>
      </c>
      <c r="F991" s="118">
        <v>64100.52</v>
      </c>
      <c r="G991" s="118">
        <v>19863722.600000001</v>
      </c>
      <c r="H991" s="118">
        <v>49710.89</v>
      </c>
      <c r="I991" s="118">
        <v>84730.880000000005</v>
      </c>
      <c r="J991" s="118">
        <v>2999527.23</v>
      </c>
      <c r="K991" s="118">
        <v>5395519.2000000002</v>
      </c>
      <c r="L991" s="118">
        <v>0.31</v>
      </c>
      <c r="M991" s="118">
        <v>0.33</v>
      </c>
      <c r="N991" s="118">
        <v>196636788.95633325</v>
      </c>
      <c r="O991" s="227"/>
    </row>
    <row r="992" spans="2:15" x14ac:dyDescent="0.2">
      <c r="B992" s="118">
        <v>991</v>
      </c>
      <c r="C992" s="118">
        <v>13533.54</v>
      </c>
      <c r="D992" s="118">
        <v>0.04</v>
      </c>
      <c r="E992" s="118">
        <v>0.19</v>
      </c>
      <c r="F992" s="118">
        <v>72078.320000000007</v>
      </c>
      <c r="G992" s="118">
        <v>22465819.879999999</v>
      </c>
      <c r="H992" s="118">
        <v>49700.34</v>
      </c>
      <c r="I992" s="118">
        <v>93466.35</v>
      </c>
      <c r="J992" s="118">
        <v>2869001.36</v>
      </c>
      <c r="K992" s="118">
        <v>5395519.2000000002</v>
      </c>
      <c r="L992" s="118">
        <v>0.53</v>
      </c>
      <c r="M992" s="118">
        <v>0.25</v>
      </c>
      <c r="N992" s="118">
        <v>61046419.165787317</v>
      </c>
      <c r="O992" s="227"/>
    </row>
    <row r="993" spans="2:15" x14ac:dyDescent="0.2">
      <c r="B993" s="118">
        <v>992</v>
      </c>
      <c r="C993" s="118">
        <v>22761.8</v>
      </c>
      <c r="D993" s="118">
        <v>0.03</v>
      </c>
      <c r="E993" s="118">
        <v>0.18</v>
      </c>
      <c r="F993" s="118">
        <v>30074.44</v>
      </c>
      <c r="G993" s="118">
        <v>22032319.390000001</v>
      </c>
      <c r="H993" s="118">
        <v>63562.49</v>
      </c>
      <c r="I993" s="118">
        <v>98472.9</v>
      </c>
      <c r="J993" s="118">
        <v>2888192.71</v>
      </c>
      <c r="K993" s="118">
        <v>5395519.2000000002</v>
      </c>
      <c r="L993" s="118">
        <v>0.42</v>
      </c>
      <c r="M993" s="118">
        <v>0.37</v>
      </c>
      <c r="N993" s="118">
        <v>5589338.1802732833</v>
      </c>
      <c r="O993" s="227"/>
    </row>
    <row r="994" spans="2:15" x14ac:dyDescent="0.2">
      <c r="B994" s="118">
        <v>993</v>
      </c>
      <c r="C994" s="118">
        <v>26724.400000000001</v>
      </c>
      <c r="D994" s="118">
        <v>0.04</v>
      </c>
      <c r="E994" s="118">
        <v>0.15</v>
      </c>
      <c r="F994" s="118">
        <v>78895.09</v>
      </c>
      <c r="G994" s="118">
        <v>25850569.82</v>
      </c>
      <c r="H994" s="118">
        <v>47147.21</v>
      </c>
      <c r="I994" s="118">
        <v>63214.58</v>
      </c>
      <c r="J994" s="118">
        <v>2164531.4700000002</v>
      </c>
      <c r="K994" s="118">
        <v>5395519.2000000002</v>
      </c>
      <c r="L994" s="118">
        <v>0.4</v>
      </c>
      <c r="M994" s="118">
        <v>0.34</v>
      </c>
      <c r="N994" s="118">
        <v>77251034.944673672</v>
      </c>
      <c r="O994" s="227"/>
    </row>
    <row r="995" spans="2:15" x14ac:dyDescent="0.2">
      <c r="B995" s="118">
        <v>994</v>
      </c>
      <c r="C995" s="118">
        <v>16589.12</v>
      </c>
      <c r="D995" s="118">
        <v>0.05</v>
      </c>
      <c r="E995" s="118">
        <v>0.2</v>
      </c>
      <c r="F995" s="118">
        <v>77330.559999999998</v>
      </c>
      <c r="G995" s="118">
        <v>12363964.810000001</v>
      </c>
      <c r="H995" s="118">
        <v>51230.36</v>
      </c>
      <c r="I995" s="118">
        <v>121935.4</v>
      </c>
      <c r="J995" s="118">
        <v>2155759.0099999998</v>
      </c>
      <c r="K995" s="118">
        <v>5395519.2000000002</v>
      </c>
      <c r="L995" s="118">
        <v>0.43</v>
      </c>
      <c r="M995" s="118">
        <v>0.24</v>
      </c>
      <c r="N995" s="118">
        <v>154345150.25651771</v>
      </c>
      <c r="O995" s="227"/>
    </row>
    <row r="996" spans="2:15" x14ac:dyDescent="0.2">
      <c r="B996" s="118">
        <v>995</v>
      </c>
      <c r="C996" s="118">
        <v>15213.65</v>
      </c>
      <c r="D996" s="118">
        <v>0.04</v>
      </c>
      <c r="E996" s="118">
        <v>0.21</v>
      </c>
      <c r="F996" s="118">
        <v>59857.89</v>
      </c>
      <c r="G996" s="118">
        <v>18648563.02</v>
      </c>
      <c r="H996" s="118">
        <v>55871.839999999997</v>
      </c>
      <c r="I996" s="118">
        <v>94396.63</v>
      </c>
      <c r="J996" s="118">
        <v>1730889.88</v>
      </c>
      <c r="K996" s="118">
        <v>5395519.2000000002</v>
      </c>
      <c r="L996" s="118">
        <v>0.45</v>
      </c>
      <c r="M996" s="118">
        <v>0.33</v>
      </c>
      <c r="N996" s="118">
        <v>41119612.201425731</v>
      </c>
      <c r="O996" s="227"/>
    </row>
    <row r="997" spans="2:15" x14ac:dyDescent="0.2">
      <c r="B997" s="118">
        <v>996</v>
      </c>
      <c r="C997" s="118">
        <v>26992.37</v>
      </c>
      <c r="D997" s="118">
        <v>0.05</v>
      </c>
      <c r="E997" s="118">
        <v>0.15</v>
      </c>
      <c r="F997" s="118">
        <v>75246.75</v>
      </c>
      <c r="G997" s="118">
        <v>20417280.09</v>
      </c>
      <c r="H997" s="118">
        <v>44445.34</v>
      </c>
      <c r="I997" s="118">
        <v>66426.880000000005</v>
      </c>
      <c r="J997" s="118">
        <v>2623865.62</v>
      </c>
      <c r="K997" s="118">
        <v>5395519.2000000002</v>
      </c>
      <c r="L997" s="118">
        <v>0.33</v>
      </c>
      <c r="M997" s="118">
        <v>0.26</v>
      </c>
      <c r="N997" s="118">
        <v>183065867.69977236</v>
      </c>
      <c r="O997" s="227"/>
    </row>
    <row r="998" spans="2:15" x14ac:dyDescent="0.2">
      <c r="B998" s="118">
        <v>997</v>
      </c>
      <c r="C998" s="118">
        <v>18883.669999999998</v>
      </c>
      <c r="D998" s="118">
        <v>0.03</v>
      </c>
      <c r="E998" s="118">
        <v>0.17</v>
      </c>
      <c r="F998" s="118">
        <v>59658.67</v>
      </c>
      <c r="G998" s="118">
        <v>16417668.529999999</v>
      </c>
      <c r="H998" s="118">
        <v>59007.44</v>
      </c>
      <c r="I998" s="118">
        <v>90249.93</v>
      </c>
      <c r="J998" s="118">
        <v>2277568.5699999998</v>
      </c>
      <c r="K998" s="118">
        <v>5395519.2000000002</v>
      </c>
      <c r="L998" s="118">
        <v>0.36</v>
      </c>
      <c r="M998" s="118">
        <v>0.23</v>
      </c>
      <c r="N998" s="118">
        <v>109695243.57812008</v>
      </c>
      <c r="O998" s="227"/>
    </row>
    <row r="999" spans="2:15" x14ac:dyDescent="0.2">
      <c r="B999" s="118">
        <v>998</v>
      </c>
      <c r="C999" s="118">
        <v>27860.23</v>
      </c>
      <c r="D999" s="118">
        <v>0.04</v>
      </c>
      <c r="E999" s="118">
        <v>0.17</v>
      </c>
      <c r="F999" s="118">
        <v>47647.19</v>
      </c>
      <c r="G999" s="118">
        <v>18133611.649999999</v>
      </c>
      <c r="H999" s="118">
        <v>46304.4</v>
      </c>
      <c r="I999" s="118">
        <v>93802.59</v>
      </c>
      <c r="J999" s="118">
        <v>1808833.06</v>
      </c>
      <c r="K999" s="118">
        <v>5395519.2000000002</v>
      </c>
      <c r="L999" s="118">
        <v>0.38</v>
      </c>
      <c r="M999" s="118">
        <v>0.28000000000000003</v>
      </c>
      <c r="N999" s="118">
        <v>93343183.231506735</v>
      </c>
      <c r="O999" s="227"/>
    </row>
    <row r="1000" spans="2:15" x14ac:dyDescent="0.2">
      <c r="B1000" s="118">
        <v>999</v>
      </c>
      <c r="C1000" s="118">
        <v>30147.42</v>
      </c>
      <c r="D1000" s="118">
        <v>0.04</v>
      </c>
      <c r="E1000" s="118">
        <v>0.19</v>
      </c>
      <c r="F1000" s="118">
        <v>83416.570000000007</v>
      </c>
      <c r="G1000" s="118">
        <v>15673660.460000001</v>
      </c>
      <c r="H1000" s="118">
        <v>52255.85</v>
      </c>
      <c r="I1000" s="118">
        <v>114370.44</v>
      </c>
      <c r="J1000" s="118">
        <v>2450906.9500000002</v>
      </c>
      <c r="K1000" s="118">
        <v>5395519.2000000002</v>
      </c>
      <c r="L1000" s="118">
        <v>0.46</v>
      </c>
      <c r="M1000" s="118">
        <v>0.25</v>
      </c>
      <c r="N1000" s="118">
        <v>238689922.81975293</v>
      </c>
      <c r="O1000" s="227"/>
    </row>
    <row r="1001" spans="2:15" x14ac:dyDescent="0.2">
      <c r="B1001" s="118">
        <v>1000</v>
      </c>
      <c r="C1001" s="118">
        <v>25979.05</v>
      </c>
      <c r="D1001" s="118">
        <v>0.02</v>
      </c>
      <c r="E1001" s="118">
        <v>0.28000000000000003</v>
      </c>
      <c r="F1001" s="118">
        <v>56808.78</v>
      </c>
      <c r="G1001" s="118">
        <v>20101554.23</v>
      </c>
      <c r="H1001" s="118">
        <v>53679.5</v>
      </c>
      <c r="I1001" s="118">
        <v>80780.479999999996</v>
      </c>
      <c r="J1001" s="118">
        <v>2876875.4</v>
      </c>
      <c r="K1001" s="118">
        <v>5395519.2000000002</v>
      </c>
      <c r="L1001" s="118">
        <v>0.47</v>
      </c>
      <c r="M1001" s="118">
        <v>0.21</v>
      </c>
      <c r="N1001" s="118">
        <v>221031121.47831953</v>
      </c>
      <c r="O1001" s="227"/>
    </row>
  </sheetData>
  <sheetProtection sheet="1" objects="1" scenarios="1"/>
  <sortState ref="U2:U64">
    <sortCondition ref="U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Dashboard</vt:lpstr>
      <vt:lpstr>Analysis_Base Case</vt:lpstr>
      <vt:lpstr>Monte Carlo Simulation</vt:lpstr>
      <vt:lpstr>Distribution Plots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Murali Vemula</dc:creator>
  <cp:lastModifiedBy>Murali Vemula</cp:lastModifiedBy>
  <dcterms:created xsi:type="dcterms:W3CDTF">2018-03-12T20:59:25Z</dcterms:created>
  <dcterms:modified xsi:type="dcterms:W3CDTF">2018-05-02T19:09:34Z</dcterms:modified>
</cp:coreProperties>
</file>